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je\Dropbox\HTX\Byg og energi --\Kompendium - instillinger\Energi\"/>
    </mc:Choice>
  </mc:AlternateContent>
  <xr:revisionPtr revIDLastSave="0" documentId="8_{E098869A-5779-4828-A4C2-AC93FE725275}" xr6:coauthVersionLast="31" xr6:coauthVersionMax="31" xr10:uidLastSave="{00000000-0000-0000-0000-000000000000}"/>
  <bookViews>
    <workbookView xWindow="0" yWindow="0" windowWidth="20490" windowHeight="7545" xr2:uid="{E0B4E494-251D-482C-B649-4FAAF48EABA8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8" i="1" l="1"/>
  <c r="D97" i="1"/>
  <c r="D90" i="1"/>
  <c r="D91" i="1"/>
  <c r="E78" i="1"/>
  <c r="E77" i="1"/>
  <c r="E76" i="1"/>
  <c r="E75" i="1"/>
  <c r="E74" i="1"/>
  <c r="E72" i="1"/>
  <c r="E60" i="1"/>
  <c r="E56" i="1"/>
  <c r="D24" i="1"/>
  <c r="E54" i="1"/>
  <c r="K61" i="1"/>
  <c r="I61" i="1"/>
  <c r="I60" i="1"/>
  <c r="I62" i="1" s="1"/>
  <c r="E59" i="1"/>
  <c r="E58" i="1"/>
  <c r="E57" i="1"/>
  <c r="J60" i="1"/>
  <c r="K60" i="1" s="1"/>
  <c r="K62" i="1" s="1"/>
  <c r="E41" i="1"/>
  <c r="E42" i="1"/>
  <c r="E40" i="1"/>
  <c r="E39" i="1"/>
  <c r="E46" i="1" s="1"/>
  <c r="E23" i="1"/>
  <c r="C28" i="1"/>
  <c r="E28" i="1" s="1"/>
  <c r="J23" i="1"/>
  <c r="I24" i="1"/>
  <c r="K24" i="1" s="1"/>
  <c r="I23" i="1"/>
  <c r="E26" i="1"/>
  <c r="E25" i="1"/>
  <c r="E22" i="1"/>
  <c r="L9" i="1"/>
  <c r="K10" i="1"/>
  <c r="L8" i="1"/>
  <c r="L16" i="1" s="1"/>
  <c r="L12" i="1"/>
  <c r="L11" i="1"/>
  <c r="D9" i="1"/>
  <c r="E10" i="1"/>
  <c r="E11" i="1"/>
  <c r="E8" i="1"/>
  <c r="E15" i="1" s="1"/>
  <c r="E16" i="1" s="1"/>
  <c r="B91" i="1" s="1"/>
  <c r="E91" i="1" s="1"/>
  <c r="D73" i="1" l="1"/>
  <c r="E73" i="1" s="1"/>
  <c r="D55" i="1"/>
  <c r="E55" i="1" s="1"/>
  <c r="E64" i="1" s="1"/>
  <c r="E65" i="1" s="1"/>
  <c r="E82" i="1"/>
  <c r="E83" i="1" s="1"/>
  <c r="B97" i="1" s="1"/>
  <c r="E97" i="1" s="1"/>
  <c r="I25" i="1"/>
  <c r="E47" i="1"/>
  <c r="B90" i="1" s="1"/>
  <c r="E90" i="1" s="1"/>
  <c r="K23" i="1"/>
  <c r="K25" i="1" s="1"/>
  <c r="D27" i="1" s="1"/>
  <c r="L17" i="1"/>
  <c r="B101" i="1" l="1"/>
  <c r="E27" i="1"/>
  <c r="E32" i="1" s="1"/>
  <c r="E33" i="1" s="1"/>
  <c r="B98" i="1" s="1"/>
  <c r="E98" i="1" s="1"/>
  <c r="B102" i="1" s="1"/>
  <c r="D102" i="1" l="1"/>
</calcChain>
</file>

<file path=xl/sharedStrings.xml><?xml version="1.0" encoding="utf-8"?>
<sst xmlns="http://schemas.openxmlformats.org/spreadsheetml/2006/main" count="180" uniqueCount="80">
  <si>
    <t>Ydervæg\ ikke efterisoleret</t>
  </si>
  <si>
    <t>Massiv teglsten</t>
  </si>
  <si>
    <t>Hulrum</t>
  </si>
  <si>
    <t>Puds</t>
  </si>
  <si>
    <t>d</t>
  </si>
  <si>
    <t>Formur</t>
  </si>
  <si>
    <t>Isolering</t>
  </si>
  <si>
    <t>Bagmur</t>
  </si>
  <si>
    <t>Indvendig beklædning</t>
  </si>
  <si>
    <t>λ</t>
  </si>
  <si>
    <t>R</t>
  </si>
  <si>
    <t>ΣR</t>
  </si>
  <si>
    <t>U</t>
  </si>
  <si>
    <t>d [m]</t>
  </si>
  <si>
    <r>
      <t>λ [W/m</t>
    </r>
    <r>
      <rPr>
        <vertAlign val="superscript"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>C]</t>
    </r>
  </si>
  <si>
    <r>
      <t>R [m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*K/W]</t>
    </r>
  </si>
  <si>
    <t>Materialelagets tykkelse i meter</t>
  </si>
  <si>
    <r>
      <t>Den praktiske anvendelige varmeledningsevne for materialet i [W/m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C]</t>
    </r>
  </si>
  <si>
    <r>
      <t>Isolansen for forskellige materialer målt i [m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*K/W]</t>
    </r>
  </si>
  <si>
    <t>Ydervæg\ efterisoleret med mineraluldsgrandualt</t>
  </si>
  <si>
    <t>Mineraluldsgrandualt</t>
  </si>
  <si>
    <t>a)</t>
  </si>
  <si>
    <t>b)</t>
  </si>
  <si>
    <t>c)</t>
  </si>
  <si>
    <t>kl. 37 Isolering</t>
  </si>
  <si>
    <t>Fyrretræ</t>
  </si>
  <si>
    <t xml:space="preserve">Konstruktion med inhomogent materialelag </t>
  </si>
  <si>
    <t>Procent - tal</t>
  </si>
  <si>
    <t>For væg</t>
  </si>
  <si>
    <t>Inhomogentlag Bestående af:
-50mm Kl 37 Isolering
-50mm Fyrretræ</t>
  </si>
  <si>
    <t>Mineraluldsgrandualt (kl 55)</t>
  </si>
  <si>
    <t>Ydervæg\ efterisoleret ekstra</t>
  </si>
  <si>
    <t>d)</t>
  </si>
  <si>
    <t>Gulv</t>
  </si>
  <si>
    <t>Øvre lag</t>
  </si>
  <si>
    <t>Nedre lag</t>
  </si>
  <si>
    <t>Beton afretningslag</t>
  </si>
  <si>
    <t>Beton gulv støbt institut</t>
  </si>
  <si>
    <t>Trykfast mineraluld kl 55</t>
  </si>
  <si>
    <r>
      <t>Kapilarbrydende lag (</t>
    </r>
    <r>
      <rPr>
        <i/>
        <sz val="11"/>
        <color theme="1"/>
        <rFont val="Calibri"/>
        <family val="2"/>
        <scheme val="minor"/>
      </rPr>
      <t>singels</t>
    </r>
    <r>
      <rPr>
        <sz val="11"/>
        <color theme="1"/>
        <rFont val="Calibri"/>
        <family val="2"/>
        <scheme val="minor"/>
      </rPr>
      <t>)</t>
    </r>
  </si>
  <si>
    <t>singels er sten mellem 32-64mm</t>
  </si>
  <si>
    <t>Da BR15 7.6.1 dikterer at terrændæk, kældergulv og etageadskillelse maksimalt må have en u-værdi på 0,2, Hr. Hansens gulv lever altså ikke op til BR15 krav.</t>
  </si>
  <si>
    <t>e)</t>
  </si>
  <si>
    <t>Strøer</t>
  </si>
  <si>
    <t>50mm</t>
  </si>
  <si>
    <t>Gulvbrædder</t>
  </si>
  <si>
    <t>Fugtspærre</t>
  </si>
  <si>
    <t>*Alle værdier er vejledende.</t>
  </si>
  <si>
    <t>Inhomogentlag bestående af:
-50mm kl. 37 Isolering
-50mm Støer</t>
  </si>
  <si>
    <t>2 * Gips</t>
  </si>
  <si>
    <r>
      <t>Overgangsisolans ved den invendige overflade - R</t>
    </r>
    <r>
      <rPr>
        <vertAlign val="subscript"/>
        <sz val="11"/>
        <color theme="1"/>
        <rFont val="Calibri"/>
        <family val="2"/>
        <scheme val="minor"/>
      </rPr>
      <t>si</t>
    </r>
  </si>
  <si>
    <r>
      <t>Overgangsisolans ved den udvendige overflade - R</t>
    </r>
    <r>
      <rPr>
        <vertAlign val="subscript"/>
        <sz val="11"/>
        <color theme="1"/>
        <rFont val="Calibri"/>
        <family val="2"/>
        <scheme val="minor"/>
      </rPr>
      <t>se</t>
    </r>
  </si>
  <si>
    <r>
      <t>Overgangsisolans mod jord - R</t>
    </r>
    <r>
      <rPr>
        <vertAlign val="subscript"/>
        <sz val="11"/>
        <color theme="1"/>
        <rFont val="Calibri"/>
        <family val="2"/>
        <scheme val="minor"/>
      </rPr>
      <t>j</t>
    </r>
  </si>
  <si>
    <t>f)</t>
  </si>
  <si>
    <t>Strøerne skal være 50*75mm
for at opfylde BR15 krav</t>
  </si>
  <si>
    <t xml:space="preserve">Sættes strøerne til maksimal 
50*100mm ligger U-værdien under BR15 </t>
  </si>
  <si>
    <t>Hr. Hansens hus - varmetab</t>
  </si>
  <si>
    <t>Væg</t>
  </si>
  <si>
    <r>
      <t>U [W/m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K]</t>
    </r>
  </si>
  <si>
    <r>
      <t>A [m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</si>
  <si>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∆T [K]</t>
  </si>
  <si>
    <r>
      <t>[W/m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K]</t>
    </r>
  </si>
  <si>
    <t>Φ [W]</t>
  </si>
  <si>
    <t>Forskellen mellem ude og inde temperatur</t>
  </si>
  <si>
    <t>Arealet af bygningsdelen</t>
  </si>
  <si>
    <t>Bygningsdelen U-værdi</t>
  </si>
  <si>
    <t>Gulv\ Ikke efterisoleret</t>
  </si>
  <si>
    <t>Væg\ Ikke efterisoleret</t>
  </si>
  <si>
    <t>Varmetab\ Ikke efterisoleret (a og d)</t>
  </si>
  <si>
    <t>Varmetab\ Efterisoleret (c og f)</t>
  </si>
  <si>
    <t>Gulv\ Efterisoleret</t>
  </si>
  <si>
    <t>Væg\ Efterisoleret</t>
  </si>
  <si>
    <t>U_før</t>
  </si>
  <si>
    <t>U_Efter</t>
  </si>
  <si>
    <t>Effekten [W]</t>
  </si>
  <si>
    <t>Φ (phi)</t>
  </si>
  <si>
    <t>Inhomogentlag bestående af:
-50mm kl. 37 Isolering
-50mm Strøer</t>
  </si>
  <si>
    <t>kWh</t>
  </si>
  <si>
    <t>kWh sparet på 24 timer</t>
  </si>
  <si>
    <t>Samlet sparet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</si>
</sst>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"/>
    <numFmt numFmtId="165" formatCode="0.00000"/>
    <numFmt numFmtId="166" formatCode="0.0000"/>
    <numFmt numFmtId="167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/>
    </xf>
    <xf numFmtId="167" fontId="0" fillId="0" borderId="0" xfId="0" applyNumberFormat="1"/>
    <xf numFmtId="0" fontId="3" fillId="0" borderId="0" xfId="0" applyFont="1" applyFill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5" borderId="3" xfId="0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5" borderId="0" xfId="0" applyFill="1" applyBorder="1"/>
    <xf numFmtId="0" fontId="0" fillId="4" borderId="0" xfId="0" applyFill="1" applyBorder="1"/>
    <xf numFmtId="0" fontId="0" fillId="3" borderId="6" xfId="0" applyFill="1" applyBorder="1"/>
    <xf numFmtId="0" fontId="0" fillId="0" borderId="6" xfId="0" applyBorder="1"/>
    <xf numFmtId="0" fontId="3" fillId="3" borderId="0" xfId="0" applyFont="1" applyFill="1" applyBorder="1"/>
    <xf numFmtId="2" fontId="0" fillId="3" borderId="6" xfId="0" applyNumberFormat="1" applyFill="1" applyBorder="1"/>
    <xf numFmtId="0" fontId="0" fillId="0" borderId="7" xfId="0" applyBorder="1"/>
    <xf numFmtId="0" fontId="0" fillId="0" borderId="8" xfId="0" applyBorder="1"/>
    <xf numFmtId="0" fontId="0" fillId="6" borderId="8" xfId="0" applyFill="1" applyBorder="1"/>
    <xf numFmtId="2" fontId="0" fillId="6" borderId="8" xfId="0" applyNumberFormat="1" applyFill="1" applyBorder="1"/>
    <xf numFmtId="2" fontId="0" fillId="0" borderId="0" xfId="0" applyNumberFormat="1" applyBorder="1"/>
    <xf numFmtId="0" fontId="0" fillId="5" borderId="8" xfId="0" applyFill="1" applyBorder="1"/>
    <xf numFmtId="0" fontId="0" fillId="0" borderId="2" xfId="0" applyFill="1" applyBorder="1"/>
    <xf numFmtId="167" fontId="0" fillId="0" borderId="4" xfId="0" applyNumberFormat="1" applyFill="1" applyBorder="1"/>
    <xf numFmtId="0" fontId="0" fillId="0" borderId="7" xfId="0" applyFill="1" applyBorder="1"/>
    <xf numFmtId="167" fontId="0" fillId="0" borderId="9" xfId="0" applyNumberFormat="1" applyFill="1" applyBorder="1"/>
    <xf numFmtId="9" fontId="0" fillId="0" borderId="0" xfId="1" applyFont="1" applyFill="1" applyBorder="1"/>
    <xf numFmtId="9" fontId="0" fillId="0" borderId="8" xfId="1" applyFont="1" applyFill="1" applyBorder="1"/>
    <xf numFmtId="9" fontId="0" fillId="0" borderId="3" xfId="1" applyFont="1" applyBorder="1"/>
    <xf numFmtId="9" fontId="0" fillId="0" borderId="0" xfId="0" applyNumberFormat="1"/>
    <xf numFmtId="167" fontId="0" fillId="0" borderId="3" xfId="0" applyNumberFormat="1" applyFill="1" applyBorder="1"/>
    <xf numFmtId="0" fontId="3" fillId="4" borderId="0" xfId="0" applyFont="1" applyFill="1" applyBorder="1" applyAlignment="1">
      <alignment horizontal="center"/>
    </xf>
    <xf numFmtId="167" fontId="0" fillId="0" borderId="0" xfId="0" applyNumberFormat="1" applyFill="1" applyBorder="1"/>
    <xf numFmtId="2" fontId="0" fillId="0" borderId="8" xfId="0" applyNumberFormat="1" applyFill="1" applyBorder="1"/>
    <xf numFmtId="0" fontId="0" fillId="0" borderId="0" xfId="0" applyFill="1" applyBorder="1"/>
    <xf numFmtId="0" fontId="0" fillId="6" borderId="3" xfId="0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2" fillId="0" borderId="0" xfId="0" applyFont="1"/>
    <xf numFmtId="0" fontId="0" fillId="0" borderId="10" xfId="0" applyBorder="1"/>
    <xf numFmtId="0" fontId="0" fillId="5" borderId="10" xfId="0" applyFill="1" applyBorder="1"/>
    <xf numFmtId="0" fontId="0" fillId="4" borderId="10" xfId="0" applyFill="1" applyBorder="1"/>
    <xf numFmtId="167" fontId="0" fillId="3" borderId="10" xfId="0" applyNumberFormat="1" applyFill="1" applyBorder="1"/>
    <xf numFmtId="2" fontId="0" fillId="3" borderId="10" xfId="0" applyNumberFormat="1" applyFill="1" applyBorder="1"/>
    <xf numFmtId="0" fontId="0" fillId="0" borderId="10" xfId="0" applyFill="1" applyBorder="1"/>
    <xf numFmtId="0" fontId="0" fillId="3" borderId="10" xfId="0" applyFill="1" applyBorder="1"/>
    <xf numFmtId="0" fontId="7" fillId="0" borderId="5" xfId="0" applyFont="1" applyBorder="1"/>
    <xf numFmtId="2" fontId="0" fillId="6" borderId="0" xfId="0" applyNumberFormat="1" applyFill="1" applyBorder="1"/>
    <xf numFmtId="0" fontId="0" fillId="0" borderId="0" xfId="0" applyAlignment="1">
      <alignment wrapText="1"/>
    </xf>
    <xf numFmtId="0" fontId="0" fillId="0" borderId="10" xfId="0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2" fontId="0" fillId="3" borderId="10" xfId="0" applyNumberFormat="1" applyFill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6" xfId="0" applyFill="1" applyBorder="1"/>
    <xf numFmtId="2" fontId="0" fillId="0" borderId="0" xfId="0" applyNumberFormat="1" applyFill="1" applyBorder="1"/>
    <xf numFmtId="0" fontId="0" fillId="0" borderId="10" xfId="0" applyBorder="1" applyAlignment="1">
      <alignment wrapText="1"/>
    </xf>
    <xf numFmtId="0" fontId="0" fillId="5" borderId="10" xfId="0" applyFill="1" applyBorder="1" applyAlignment="1">
      <alignment horizontal="center" vertical="center"/>
    </xf>
    <xf numFmtId="167" fontId="0" fillId="4" borderId="10" xfId="0" applyNumberFormat="1" applyFill="1" applyBorder="1" applyAlignment="1">
      <alignment horizontal="center" vertical="center"/>
    </xf>
    <xf numFmtId="167" fontId="0" fillId="3" borderId="10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right"/>
    </xf>
    <xf numFmtId="166" fontId="0" fillId="3" borderId="10" xfId="0" applyNumberFormat="1" applyFill="1" applyBorder="1" applyAlignment="1">
      <alignment horizontal="right"/>
    </xf>
    <xf numFmtId="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65" fontId="0" fillId="5" borderId="10" xfId="0" applyNumberFormat="1" applyFill="1" applyBorder="1"/>
    <xf numFmtId="167" fontId="0" fillId="3" borderId="11" xfId="0" applyNumberFormat="1" applyFill="1" applyBorder="1"/>
    <xf numFmtId="0" fontId="3" fillId="3" borderId="10" xfId="0" applyFont="1" applyFill="1" applyBorder="1"/>
    <xf numFmtId="0" fontId="0" fillId="0" borderId="5" xfId="0" applyFill="1" applyBorder="1" applyAlignment="1">
      <alignment horizontal="left"/>
    </xf>
    <xf numFmtId="0" fontId="0" fillId="3" borderId="10" xfId="0" applyFill="1" applyBorder="1" applyAlignment="1">
      <alignment horizontal="right"/>
    </xf>
    <xf numFmtId="0" fontId="0" fillId="0" borderId="12" xfId="0" applyFill="1" applyBorder="1"/>
    <xf numFmtId="0" fontId="3" fillId="0" borderId="0" xfId="0" applyFont="1" applyFill="1" applyBorder="1" applyAlignment="1">
      <alignment horizontal="center"/>
    </xf>
    <xf numFmtId="9" fontId="0" fillId="0" borderId="0" xfId="0" applyNumberFormat="1" applyFill="1" applyBorder="1"/>
    <xf numFmtId="0" fontId="0" fillId="0" borderId="9" xfId="0" applyBorder="1" applyAlignment="1">
      <alignment horizontal="center"/>
    </xf>
    <xf numFmtId="0" fontId="0" fillId="0" borderId="4" xfId="0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2" borderId="0" xfId="0" applyFill="1" applyBorder="1"/>
    <xf numFmtId="0" fontId="0" fillId="2" borderId="8" xfId="0" applyFill="1" applyBorder="1"/>
    <xf numFmtId="0" fontId="3" fillId="2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2" fontId="0" fillId="8" borderId="6" xfId="0" applyNumberFormat="1" applyFill="1" applyBorder="1"/>
    <xf numFmtId="2" fontId="0" fillId="8" borderId="9" xfId="0" applyNumberFormat="1" applyFill="1" applyBorder="1"/>
    <xf numFmtId="0" fontId="0" fillId="6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0" fillId="9" borderId="7" xfId="0" applyFill="1" applyBorder="1"/>
    <xf numFmtId="2" fontId="0" fillId="9" borderId="8" xfId="0" applyNumberFormat="1" applyFill="1" applyBorder="1"/>
    <xf numFmtId="0" fontId="0" fillId="9" borderId="9" xfId="0" applyFill="1" applyBorder="1"/>
    <xf numFmtId="0" fontId="0" fillId="9" borderId="15" xfId="0" applyFill="1" applyBorder="1"/>
    <xf numFmtId="2" fontId="0" fillId="9" borderId="16" xfId="0" applyNumberFormat="1" applyFill="1" applyBorder="1"/>
    <xf numFmtId="0" fontId="0" fillId="9" borderId="17" xfId="0" applyFill="1" applyBorder="1"/>
    <xf numFmtId="0" fontId="0" fillId="6" borderId="13" xfId="0" applyFill="1" applyBorder="1"/>
    <xf numFmtId="0" fontId="0" fillId="5" borderId="13" xfId="0" applyFill="1" applyBorder="1"/>
    <xf numFmtId="0" fontId="0" fillId="2" borderId="13" xfId="0" applyFill="1" applyBorder="1"/>
    <xf numFmtId="0" fontId="0" fillId="8" borderId="14" xfId="0" applyFill="1" applyBorder="1"/>
    <xf numFmtId="0" fontId="0" fillId="7" borderId="8" xfId="0" applyFill="1" applyBorder="1"/>
    <xf numFmtId="2" fontId="0" fillId="7" borderId="9" xfId="0" applyNumberFormat="1" applyFill="1" applyBorder="1"/>
    <xf numFmtId="0" fontId="0" fillId="7" borderId="9" xfId="0" applyFill="1" applyBorder="1"/>
    <xf numFmtId="0" fontId="0" fillId="0" borderId="18" xfId="0" applyBorder="1"/>
    <xf numFmtId="0" fontId="0" fillId="5" borderId="18" xfId="0" applyFill="1" applyBorder="1"/>
    <xf numFmtId="0" fontId="0" fillId="4" borderId="18" xfId="0" applyFill="1" applyBorder="1"/>
    <xf numFmtId="2" fontId="0" fillId="3" borderId="19" xfId="0" applyNumberFormat="1" applyFill="1" applyBorder="1"/>
    <xf numFmtId="2" fontId="0" fillId="3" borderId="12" xfId="0" applyNumberFormat="1" applyFill="1" applyBorder="1"/>
    <xf numFmtId="167" fontId="0" fillId="3" borderId="12" xfId="0" applyNumberFormat="1" applyFill="1" applyBorder="1"/>
    <xf numFmtId="0" fontId="0" fillId="0" borderId="20" xfId="0" applyFill="1" applyBorder="1" applyAlignment="1">
      <alignment wrapText="1"/>
    </xf>
    <xf numFmtId="0" fontId="0" fillId="5" borderId="20" xfId="0" applyFill="1" applyBorder="1" applyAlignment="1">
      <alignment vertical="center"/>
    </xf>
    <xf numFmtId="167" fontId="0" fillId="4" borderId="20" xfId="0" applyNumberFormat="1" applyFill="1" applyBorder="1" applyAlignment="1">
      <alignment vertical="center"/>
    </xf>
    <xf numFmtId="2" fontId="0" fillId="3" borderId="21" xfId="0" applyNumberFormat="1" applyFill="1" applyBorder="1" applyAlignment="1">
      <alignment vertical="center"/>
    </xf>
    <xf numFmtId="0" fontId="0" fillId="0" borderId="22" xfId="0" applyBorder="1"/>
    <xf numFmtId="0" fontId="0" fillId="0" borderId="23" xfId="0" applyBorder="1"/>
    <xf numFmtId="0" fontId="0" fillId="5" borderId="23" xfId="0" applyFill="1" applyBorder="1"/>
    <xf numFmtId="0" fontId="0" fillId="4" borderId="23" xfId="0" applyFill="1" applyBorder="1"/>
    <xf numFmtId="167" fontId="0" fillId="3" borderId="24" xfId="0" applyNumberFormat="1" applyFill="1" applyBorder="1"/>
    <xf numFmtId="0" fontId="0" fillId="0" borderId="23" xfId="0" applyFill="1" applyBorder="1"/>
    <xf numFmtId="0" fontId="0" fillId="3" borderId="24" xfId="0" applyFill="1" applyBorder="1"/>
    <xf numFmtId="0" fontId="0" fillId="0" borderId="22" xfId="0" applyFill="1" applyBorder="1" applyAlignment="1">
      <alignment horizontal="left"/>
    </xf>
    <xf numFmtId="0" fontId="0" fillId="0" borderId="25" xfId="0" applyBorder="1"/>
    <xf numFmtId="0" fontId="0" fillId="3" borderId="26" xfId="0" applyFill="1" applyBorder="1"/>
    <xf numFmtId="0" fontId="0" fillId="5" borderId="25" xfId="0" applyFill="1" applyBorder="1"/>
    <xf numFmtId="0" fontId="0" fillId="4" borderId="25" xfId="0" applyFill="1" applyBorder="1"/>
    <xf numFmtId="0" fontId="3" fillId="3" borderId="13" xfId="0" applyFont="1" applyFill="1" applyBorder="1"/>
    <xf numFmtId="2" fontId="0" fillId="3" borderId="14" xfId="0" applyNumberForma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7C42-7716-473E-9665-EB65171084EC}">
  <dimension ref="A2:O104"/>
  <sheetViews>
    <sheetView tabSelected="1" zoomScaleNormal="100" workbookViewId="0">
      <selection activeCell="G98" sqref="G98"/>
    </sheetView>
  </sheetViews>
  <sheetFormatPr defaultRowHeight="15" x14ac:dyDescent="0.25"/>
  <cols>
    <col min="1" max="1" width="29.7109375" customWidth="1"/>
    <col min="2" max="2" width="24.85546875" bestFit="1" customWidth="1"/>
    <col min="3" max="3" width="7.140625" bestFit="1" customWidth="1"/>
    <col min="4" max="4" width="11.85546875" customWidth="1"/>
    <col min="5" max="5" width="11.7109375" bestFit="1" customWidth="1"/>
    <col min="8" max="8" width="40" bestFit="1" customWidth="1"/>
    <col min="9" max="9" width="17.85546875" bestFit="1" customWidth="1"/>
    <col min="11" max="11" width="9.28515625" bestFit="1" customWidth="1"/>
    <col min="12" max="12" width="10.28515625" bestFit="1" customWidth="1"/>
    <col min="15" max="15" width="27" bestFit="1" customWidth="1"/>
  </cols>
  <sheetData>
    <row r="2" spans="1:13" x14ac:dyDescent="0.25">
      <c r="C2" s="1" t="s">
        <v>4</v>
      </c>
      <c r="D2" t="s">
        <v>16</v>
      </c>
    </row>
    <row r="3" spans="1:13" ht="17.25" x14ac:dyDescent="0.25">
      <c r="C3" s="3" t="s">
        <v>9</v>
      </c>
      <c r="D3" t="s">
        <v>17</v>
      </c>
    </row>
    <row r="4" spans="1:13" ht="17.25" x14ac:dyDescent="0.25">
      <c r="C4" s="3" t="s">
        <v>10</v>
      </c>
      <c r="D4" t="s">
        <v>18</v>
      </c>
    </row>
    <row r="5" spans="1:13" ht="15.75" thickBot="1" x14ac:dyDescent="0.3">
      <c r="A5" s="39" t="s">
        <v>21</v>
      </c>
      <c r="H5" s="39" t="s">
        <v>22</v>
      </c>
    </row>
    <row r="6" spans="1:13" ht="17.25" x14ac:dyDescent="0.25">
      <c r="A6" s="4" t="s">
        <v>0</v>
      </c>
      <c r="B6" s="5"/>
      <c r="C6" s="6" t="s">
        <v>13</v>
      </c>
      <c r="D6" s="7" t="s">
        <v>14</v>
      </c>
      <c r="E6" s="8" t="s">
        <v>15</v>
      </c>
      <c r="F6" s="9"/>
      <c r="G6" s="1"/>
      <c r="H6" s="4" t="s">
        <v>19</v>
      </c>
      <c r="I6" s="5"/>
      <c r="J6" s="6" t="s">
        <v>13</v>
      </c>
      <c r="K6" s="7" t="s">
        <v>14</v>
      </c>
      <c r="L6" s="8" t="s">
        <v>15</v>
      </c>
      <c r="M6" s="9"/>
    </row>
    <row r="7" spans="1:13" ht="18" x14ac:dyDescent="0.35">
      <c r="A7" s="69" t="s">
        <v>50</v>
      </c>
      <c r="B7" s="11"/>
      <c r="C7" s="12"/>
      <c r="D7" s="13"/>
      <c r="E7" s="14">
        <v>0.04</v>
      </c>
      <c r="F7" s="15"/>
      <c r="H7" s="69" t="s">
        <v>50</v>
      </c>
      <c r="I7" s="11"/>
      <c r="J7" s="12"/>
      <c r="K7" s="13"/>
      <c r="L7" s="14">
        <v>0.04</v>
      </c>
      <c r="M7" s="55"/>
    </row>
    <row r="8" spans="1:13" x14ac:dyDescent="0.25">
      <c r="A8" s="10" t="s">
        <v>5</v>
      </c>
      <c r="B8" s="40" t="s">
        <v>1</v>
      </c>
      <c r="C8" s="41">
        <v>0.108</v>
      </c>
      <c r="D8" s="42">
        <v>0.52</v>
      </c>
      <c r="E8" s="43">
        <f>C8/D8</f>
        <v>0.20769230769230768</v>
      </c>
      <c r="F8" s="15"/>
      <c r="H8" s="10" t="s">
        <v>5</v>
      </c>
      <c r="I8" s="40" t="s">
        <v>1</v>
      </c>
      <c r="J8" s="41">
        <v>0.108</v>
      </c>
      <c r="K8" s="42">
        <v>0.52</v>
      </c>
      <c r="L8" s="43">
        <f>J8/K8</f>
        <v>0.20769230769230768</v>
      </c>
      <c r="M8" s="15"/>
    </row>
    <row r="9" spans="1:13" x14ac:dyDescent="0.25">
      <c r="A9" s="10" t="s">
        <v>6</v>
      </c>
      <c r="B9" s="40" t="s">
        <v>2</v>
      </c>
      <c r="C9" s="41">
        <v>7.0000000000000007E-2</v>
      </c>
      <c r="D9" s="42">
        <f>E9*C9</f>
        <v>1.26E-2</v>
      </c>
      <c r="E9" s="46">
        <v>0.18</v>
      </c>
      <c r="F9" s="15"/>
      <c r="H9" s="10" t="s">
        <v>6</v>
      </c>
      <c r="I9" s="40" t="s">
        <v>20</v>
      </c>
      <c r="J9" s="41">
        <v>6.5000000000000002E-2</v>
      </c>
      <c r="K9" s="42">
        <v>5.5E-2</v>
      </c>
      <c r="L9" s="44">
        <f>J9/K9</f>
        <v>1.1818181818181819</v>
      </c>
      <c r="M9" s="15"/>
    </row>
    <row r="10" spans="1:13" x14ac:dyDescent="0.25">
      <c r="A10" s="10" t="s">
        <v>7</v>
      </c>
      <c r="B10" s="40" t="s">
        <v>1</v>
      </c>
      <c r="C10" s="41">
        <v>0.108</v>
      </c>
      <c r="D10" s="42">
        <v>0.52</v>
      </c>
      <c r="E10" s="43">
        <f t="shared" ref="E10:E11" si="0">C10/D10</f>
        <v>0.20769230769230768</v>
      </c>
      <c r="F10" s="15"/>
      <c r="H10" s="10"/>
      <c r="I10" s="40" t="s">
        <v>2</v>
      </c>
      <c r="J10" s="41">
        <v>5.0000000000000001E-3</v>
      </c>
      <c r="K10" s="42">
        <f>L10*J10</f>
        <v>5.5000000000000003E-4</v>
      </c>
      <c r="L10" s="44">
        <v>0.11</v>
      </c>
      <c r="M10" s="15"/>
    </row>
    <row r="11" spans="1:13" x14ac:dyDescent="0.25">
      <c r="A11" s="10" t="s">
        <v>8</v>
      </c>
      <c r="B11" s="40" t="s">
        <v>3</v>
      </c>
      <c r="C11" s="41">
        <v>1.4E-2</v>
      </c>
      <c r="D11" s="42">
        <v>0.26</v>
      </c>
      <c r="E11" s="43">
        <f t="shared" si="0"/>
        <v>5.3846153846153842E-2</v>
      </c>
      <c r="F11" s="15"/>
      <c r="H11" s="10" t="s">
        <v>7</v>
      </c>
      <c r="I11" s="40" t="s">
        <v>1</v>
      </c>
      <c r="J11" s="41">
        <v>0.108</v>
      </c>
      <c r="K11" s="42">
        <v>0.52</v>
      </c>
      <c r="L11" s="43">
        <f t="shared" ref="L11:L12" si="1">J11/K11</f>
        <v>0.20769230769230768</v>
      </c>
      <c r="M11" s="15"/>
    </row>
    <row r="12" spans="1:13" ht="18" x14ac:dyDescent="0.35">
      <c r="A12" s="69" t="s">
        <v>51</v>
      </c>
      <c r="B12" s="11"/>
      <c r="C12" s="11"/>
      <c r="D12" s="11"/>
      <c r="E12" s="14">
        <v>0.13</v>
      </c>
      <c r="F12" s="15"/>
      <c r="H12" s="10" t="s">
        <v>8</v>
      </c>
      <c r="I12" s="40" t="s">
        <v>3</v>
      </c>
      <c r="J12" s="41">
        <v>1.4E-2</v>
      </c>
      <c r="K12" s="42">
        <v>0.26</v>
      </c>
      <c r="L12" s="43">
        <f t="shared" si="1"/>
        <v>5.3846153846153842E-2</v>
      </c>
      <c r="M12" s="15"/>
    </row>
    <row r="13" spans="1:13" ht="18" x14ac:dyDescent="0.35">
      <c r="A13" s="10"/>
      <c r="B13" s="11"/>
      <c r="C13" s="11"/>
      <c r="D13" s="11"/>
      <c r="E13" s="11"/>
      <c r="F13" s="15"/>
      <c r="H13" s="69" t="s">
        <v>51</v>
      </c>
      <c r="I13" s="11"/>
      <c r="J13" s="11"/>
      <c r="K13" s="11"/>
      <c r="L13" s="14">
        <v>0.13</v>
      </c>
      <c r="M13" s="55"/>
    </row>
    <row r="14" spans="1:13" x14ac:dyDescent="0.25">
      <c r="A14" s="10"/>
      <c r="B14" s="11"/>
      <c r="C14" s="11"/>
      <c r="D14" s="11"/>
      <c r="E14" s="11"/>
      <c r="F14" s="15"/>
      <c r="H14" s="10"/>
      <c r="I14" s="11"/>
      <c r="J14" s="11"/>
      <c r="K14" s="11"/>
      <c r="L14" s="11"/>
      <c r="M14" s="15"/>
    </row>
    <row r="15" spans="1:13" x14ac:dyDescent="0.25">
      <c r="A15" s="10"/>
      <c r="B15" s="11"/>
      <c r="C15" s="11"/>
      <c r="D15" s="16" t="s">
        <v>11</v>
      </c>
      <c r="E15" s="17">
        <f>SUM(E7:E12)</f>
        <v>0.81923076923076932</v>
      </c>
      <c r="F15" s="15"/>
      <c r="H15" s="10"/>
      <c r="I15" s="11"/>
      <c r="J15" s="11"/>
      <c r="K15" s="11"/>
      <c r="L15" s="11"/>
      <c r="M15" s="15"/>
    </row>
    <row r="16" spans="1:13" ht="18" thickBot="1" x14ac:dyDescent="0.3">
      <c r="A16" s="18"/>
      <c r="B16" s="19"/>
      <c r="C16" s="19"/>
      <c r="D16" s="20" t="s">
        <v>12</v>
      </c>
      <c r="E16" s="21">
        <f>1/(E15)</f>
        <v>1.220657276995305</v>
      </c>
      <c r="F16" s="74" t="s">
        <v>61</v>
      </c>
      <c r="H16" s="10"/>
      <c r="I16" s="22"/>
      <c r="J16" s="11"/>
      <c r="K16" s="16" t="s">
        <v>11</v>
      </c>
      <c r="L16" s="17">
        <f>SUM(L7:L13)</f>
        <v>1.9310489510489512</v>
      </c>
      <c r="M16" s="15"/>
    </row>
    <row r="17" spans="1:15" ht="18" thickBot="1" x14ac:dyDescent="0.3">
      <c r="H17" s="18"/>
      <c r="I17" s="19"/>
      <c r="J17" s="19"/>
      <c r="K17" s="20" t="s">
        <v>12</v>
      </c>
      <c r="L17" s="21">
        <f>1/(M7+M13+L16)</f>
        <v>0.51785326283769095</v>
      </c>
      <c r="M17" s="74" t="s">
        <v>61</v>
      </c>
      <c r="O17" t="s">
        <v>47</v>
      </c>
    </row>
    <row r="19" spans="1:15" ht="15.75" thickBot="1" x14ac:dyDescent="0.3">
      <c r="A19" s="39" t="s">
        <v>23</v>
      </c>
    </row>
    <row r="20" spans="1:15" ht="18" thickBot="1" x14ac:dyDescent="0.3">
      <c r="A20" s="4" t="s">
        <v>31</v>
      </c>
      <c r="B20" s="5"/>
      <c r="C20" s="6" t="s">
        <v>13</v>
      </c>
      <c r="D20" s="7" t="s">
        <v>14</v>
      </c>
      <c r="E20" s="8" t="s">
        <v>15</v>
      </c>
      <c r="F20" s="9"/>
    </row>
    <row r="21" spans="1:15" ht="18.75" thickBot="1" x14ac:dyDescent="0.4">
      <c r="A21" s="120" t="s">
        <v>50</v>
      </c>
      <c r="B21" s="121"/>
      <c r="C21" s="123"/>
      <c r="D21" s="124"/>
      <c r="E21" s="122">
        <v>0.04</v>
      </c>
      <c r="F21" s="55"/>
      <c r="K21" t="s">
        <v>28</v>
      </c>
    </row>
    <row r="22" spans="1:15" ht="18" thickBot="1" x14ac:dyDescent="0.3">
      <c r="A22" s="113" t="s">
        <v>5</v>
      </c>
      <c r="B22" s="114" t="s">
        <v>1</v>
      </c>
      <c r="C22" s="115">
        <v>0.108</v>
      </c>
      <c r="D22" s="116">
        <v>0.52</v>
      </c>
      <c r="E22" s="117">
        <f>C22/D22</f>
        <v>0.20769230769230768</v>
      </c>
      <c r="F22" s="15"/>
      <c r="H22" t="s">
        <v>26</v>
      </c>
      <c r="I22" t="s">
        <v>27</v>
      </c>
      <c r="J22" s="7" t="s">
        <v>14</v>
      </c>
      <c r="K22" s="33" t="s">
        <v>14</v>
      </c>
    </row>
    <row r="23" spans="1:15" x14ac:dyDescent="0.25">
      <c r="A23" s="4" t="s">
        <v>6</v>
      </c>
      <c r="B23" s="103" t="s">
        <v>30</v>
      </c>
      <c r="C23" s="104">
        <v>6.5000000000000002E-2</v>
      </c>
      <c r="D23" s="105">
        <v>5.5E-2</v>
      </c>
      <c r="E23" s="106">
        <f>C23/D23</f>
        <v>1.1818181818181819</v>
      </c>
      <c r="F23" s="15"/>
      <c r="H23" s="24" t="s">
        <v>24</v>
      </c>
      <c r="I23" s="30">
        <f>(600-50)/600</f>
        <v>0.91666666666666663</v>
      </c>
      <c r="J23" s="32">
        <f>0.037</f>
        <v>3.6999999999999998E-2</v>
      </c>
      <c r="K23" s="25">
        <f>J23*I23</f>
        <v>3.3916666666666664E-2</v>
      </c>
    </row>
    <row r="24" spans="1:15" ht="15.75" thickBot="1" x14ac:dyDescent="0.3">
      <c r="A24" s="10"/>
      <c r="B24" s="40" t="s">
        <v>2</v>
      </c>
      <c r="C24" s="41">
        <v>5.0000000000000001E-3</v>
      </c>
      <c r="D24" s="42">
        <f>E24*C24</f>
        <v>5.5000000000000003E-4</v>
      </c>
      <c r="E24" s="107">
        <v>0.11</v>
      </c>
      <c r="F24" s="15"/>
      <c r="H24" s="26" t="s">
        <v>25</v>
      </c>
      <c r="I24" s="29">
        <f>50/600</f>
        <v>8.3333333333333329E-2</v>
      </c>
      <c r="J24" s="35">
        <v>0.18</v>
      </c>
      <c r="K24" s="27">
        <f>J24*I24</f>
        <v>1.4999999999999999E-2</v>
      </c>
    </row>
    <row r="25" spans="1:15" x14ac:dyDescent="0.25">
      <c r="A25" s="10"/>
      <c r="B25" s="40" t="s">
        <v>1</v>
      </c>
      <c r="C25" s="41">
        <v>0.108</v>
      </c>
      <c r="D25" s="42">
        <v>0.52</v>
      </c>
      <c r="E25" s="108">
        <f t="shared" ref="E25" si="2">C25/D25</f>
        <v>0.20769230769230768</v>
      </c>
      <c r="F25" s="15"/>
      <c r="I25" s="31">
        <f>I23+I24</f>
        <v>1</v>
      </c>
      <c r="K25" s="2">
        <f>K23+K24</f>
        <v>4.8916666666666664E-2</v>
      </c>
    </row>
    <row r="26" spans="1:15" x14ac:dyDescent="0.25">
      <c r="A26" s="10"/>
      <c r="B26" s="40" t="s">
        <v>3</v>
      </c>
      <c r="C26" s="41">
        <v>1.4E-2</v>
      </c>
      <c r="D26" s="42">
        <v>0.26</v>
      </c>
      <c r="E26" s="108">
        <f>C26/D26</f>
        <v>5.3846153846153842E-2</v>
      </c>
      <c r="F26" s="15"/>
    </row>
    <row r="27" spans="1:15" ht="60.75" thickBot="1" x14ac:dyDescent="0.3">
      <c r="A27" s="18"/>
      <c r="B27" s="109" t="s">
        <v>29</v>
      </c>
      <c r="C27" s="110">
        <v>0.05</v>
      </c>
      <c r="D27" s="111">
        <f>K25</f>
        <v>4.8916666666666664E-2</v>
      </c>
      <c r="E27" s="112">
        <f>C27/D27</f>
        <v>1.0221465076660989</v>
      </c>
      <c r="F27" s="15"/>
    </row>
    <row r="28" spans="1:15" ht="15.75" thickBot="1" x14ac:dyDescent="0.3">
      <c r="A28" s="113" t="s">
        <v>8</v>
      </c>
      <c r="B28" s="118" t="s">
        <v>49</v>
      </c>
      <c r="C28" s="115">
        <f>2*0.013</f>
        <v>2.5999999999999999E-2</v>
      </c>
      <c r="D28" s="116">
        <v>0.25</v>
      </c>
      <c r="E28" s="119">
        <f>C28/D28</f>
        <v>0.104</v>
      </c>
      <c r="F28" s="15"/>
    </row>
    <row r="29" spans="1:15" ht="18.75" thickBot="1" x14ac:dyDescent="0.4">
      <c r="A29" s="120" t="s">
        <v>51</v>
      </c>
      <c r="B29" s="121"/>
      <c r="C29" s="121"/>
      <c r="D29" s="121"/>
      <c r="E29" s="122">
        <v>0.13</v>
      </c>
      <c r="F29" s="55"/>
    </row>
    <row r="30" spans="1:15" x14ac:dyDescent="0.25">
      <c r="A30" s="10"/>
      <c r="B30" s="11"/>
      <c r="C30" s="11"/>
      <c r="D30" s="11"/>
      <c r="E30" s="11"/>
      <c r="F30" s="15"/>
    </row>
    <row r="31" spans="1:15" x14ac:dyDescent="0.25">
      <c r="A31" s="10"/>
      <c r="B31" s="11"/>
      <c r="C31" s="11"/>
      <c r="D31" s="11"/>
      <c r="E31" s="11"/>
      <c r="F31" s="15"/>
    </row>
    <row r="32" spans="1:15" x14ac:dyDescent="0.25">
      <c r="A32" s="10"/>
      <c r="B32" s="11"/>
      <c r="C32" s="11"/>
      <c r="D32" s="125" t="s">
        <v>11</v>
      </c>
      <c r="E32" s="126">
        <f>SUM(E21:E29)</f>
        <v>3.0571954587150501</v>
      </c>
      <c r="F32" s="15"/>
    </row>
    <row r="33" spans="1:8" ht="18" thickBot="1" x14ac:dyDescent="0.3">
      <c r="A33" s="18"/>
      <c r="B33" s="19"/>
      <c r="C33" s="19"/>
      <c r="D33" s="20" t="s">
        <v>12</v>
      </c>
      <c r="E33" s="21">
        <f>1/(F21+F29+E32)</f>
        <v>0.3270971756644907</v>
      </c>
      <c r="F33" s="74" t="s">
        <v>61</v>
      </c>
      <c r="H33" t="s">
        <v>47</v>
      </c>
    </row>
    <row r="36" spans="1:8" ht="15.75" thickBot="1" x14ac:dyDescent="0.3">
      <c r="A36" s="39" t="s">
        <v>32</v>
      </c>
    </row>
    <row r="37" spans="1:8" ht="17.25" x14ac:dyDescent="0.25">
      <c r="A37" s="4" t="s">
        <v>33</v>
      </c>
      <c r="B37" s="5"/>
      <c r="C37" s="6" t="s">
        <v>13</v>
      </c>
      <c r="D37" s="7" t="s">
        <v>14</v>
      </c>
      <c r="E37" s="8" t="s">
        <v>15</v>
      </c>
      <c r="F37" s="9"/>
    </row>
    <row r="38" spans="1:8" ht="18" x14ac:dyDescent="0.35">
      <c r="A38" s="69" t="s">
        <v>50</v>
      </c>
      <c r="B38" s="11"/>
      <c r="C38" s="12"/>
      <c r="D38" s="13"/>
      <c r="E38" s="14">
        <v>0.17</v>
      </c>
      <c r="F38" s="55"/>
    </row>
    <row r="39" spans="1:8" ht="15.75" thickBot="1" x14ac:dyDescent="0.3">
      <c r="A39" s="10" t="s">
        <v>34</v>
      </c>
      <c r="B39" s="40" t="s">
        <v>36</v>
      </c>
      <c r="C39" s="41">
        <v>2.5000000000000001E-2</v>
      </c>
      <c r="D39" s="42">
        <v>2</v>
      </c>
      <c r="E39" s="43">
        <f>C39/D39</f>
        <v>1.2500000000000001E-2</v>
      </c>
      <c r="F39" s="15"/>
    </row>
    <row r="40" spans="1:8" ht="60.75" thickBot="1" x14ac:dyDescent="0.3">
      <c r="A40" s="10"/>
      <c r="B40" s="50" t="s">
        <v>37</v>
      </c>
      <c r="C40" s="51">
        <v>0.1</v>
      </c>
      <c r="D40" s="52">
        <v>2</v>
      </c>
      <c r="E40" s="53">
        <f>C40/D40</f>
        <v>0.05</v>
      </c>
      <c r="F40" s="15"/>
      <c r="H40" s="54" t="s">
        <v>41</v>
      </c>
    </row>
    <row r="41" spans="1:8" x14ac:dyDescent="0.25">
      <c r="A41" s="10" t="s">
        <v>6</v>
      </c>
      <c r="B41" s="40" t="s">
        <v>38</v>
      </c>
      <c r="C41" s="41">
        <v>7.4999999999999997E-2</v>
      </c>
      <c r="D41" s="42">
        <v>5.5E-2</v>
      </c>
      <c r="E41" s="44">
        <f>C41/D41</f>
        <v>1.3636363636363635</v>
      </c>
      <c r="F41" s="15"/>
    </row>
    <row r="42" spans="1:8" x14ac:dyDescent="0.25">
      <c r="A42" s="10" t="s">
        <v>35</v>
      </c>
      <c r="B42" s="45" t="s">
        <v>39</v>
      </c>
      <c r="C42" s="41">
        <v>0.15</v>
      </c>
      <c r="D42" s="42">
        <v>0.7</v>
      </c>
      <c r="E42" s="67">
        <f>C42/D42</f>
        <v>0.2142857142857143</v>
      </c>
      <c r="F42" s="15"/>
    </row>
    <row r="43" spans="1:8" ht="18" x14ac:dyDescent="0.35">
      <c r="A43" s="10" t="s">
        <v>52</v>
      </c>
      <c r="B43" s="11"/>
      <c r="C43" s="11"/>
      <c r="D43" s="11"/>
      <c r="E43" s="70">
        <v>1.5</v>
      </c>
      <c r="F43" s="71"/>
    </row>
    <row r="44" spans="1:8" x14ac:dyDescent="0.25">
      <c r="A44" s="10"/>
      <c r="B44" s="11"/>
      <c r="C44" s="11"/>
      <c r="D44" s="11"/>
      <c r="E44" s="11"/>
      <c r="F44" s="15"/>
    </row>
    <row r="45" spans="1:8" x14ac:dyDescent="0.25">
      <c r="A45" s="47" t="s">
        <v>40</v>
      </c>
      <c r="B45" s="11"/>
      <c r="C45" s="11"/>
      <c r="D45" s="11"/>
      <c r="E45" s="11"/>
      <c r="F45" s="15"/>
    </row>
    <row r="46" spans="1:8" x14ac:dyDescent="0.25">
      <c r="A46" s="10"/>
      <c r="B46" s="11"/>
      <c r="C46" s="11"/>
      <c r="D46" s="68" t="s">
        <v>11</v>
      </c>
      <c r="E46" s="44">
        <f>SUM(E38:E43)</f>
        <v>3.3104220779220781</v>
      </c>
      <c r="F46" s="15"/>
    </row>
    <row r="47" spans="1:8" ht="18" thickBot="1" x14ac:dyDescent="0.3">
      <c r="A47" s="18"/>
      <c r="B47" s="19"/>
      <c r="C47" s="19"/>
      <c r="D47" s="20" t="s">
        <v>12</v>
      </c>
      <c r="E47" s="21">
        <f>1/(F38+F43+E46)</f>
        <v>0.30207628406939907</v>
      </c>
      <c r="F47" s="74" t="s">
        <v>61</v>
      </c>
      <c r="H47" t="s">
        <v>47</v>
      </c>
    </row>
    <row r="51" spans="1:11" ht="15.75" thickBot="1" x14ac:dyDescent="0.3">
      <c r="A51" s="39" t="s">
        <v>42</v>
      </c>
    </row>
    <row r="52" spans="1:11" ht="17.25" x14ac:dyDescent="0.25">
      <c r="A52" s="4" t="s">
        <v>33</v>
      </c>
      <c r="B52" s="5"/>
      <c r="C52" s="6" t="s">
        <v>13</v>
      </c>
      <c r="D52" s="7" t="s">
        <v>14</v>
      </c>
      <c r="E52" s="8" t="s">
        <v>15</v>
      </c>
      <c r="F52" s="9"/>
    </row>
    <row r="53" spans="1:11" ht="18" x14ac:dyDescent="0.35">
      <c r="A53" s="69" t="s">
        <v>50</v>
      </c>
      <c r="B53" s="11"/>
      <c r="C53" s="12"/>
      <c r="D53" s="13"/>
      <c r="E53" s="14">
        <v>0.17</v>
      </c>
      <c r="F53" s="55"/>
    </row>
    <row r="54" spans="1:11" x14ac:dyDescent="0.25">
      <c r="A54" s="10" t="s">
        <v>34</v>
      </c>
      <c r="B54" s="40" t="s">
        <v>45</v>
      </c>
      <c r="C54" s="41">
        <v>2.1999999999999999E-2</v>
      </c>
      <c r="D54" s="42">
        <v>0.18</v>
      </c>
      <c r="E54" s="62">
        <f t="shared" ref="E54:E60" si="3">C54/D54</f>
        <v>0.12222222222222222</v>
      </c>
      <c r="F54" s="55"/>
    </row>
    <row r="55" spans="1:11" ht="60" x14ac:dyDescent="0.25">
      <c r="A55" s="10"/>
      <c r="B55" s="57" t="s">
        <v>76</v>
      </c>
      <c r="C55" s="58">
        <v>7.4999999999999997E-2</v>
      </c>
      <c r="D55" s="59">
        <f>K62</f>
        <v>4.8916666666666664E-2</v>
      </c>
      <c r="E55" s="60">
        <f t="shared" si="3"/>
        <v>1.5332197614991483</v>
      </c>
      <c r="F55" s="55"/>
    </row>
    <row r="56" spans="1:11" x14ac:dyDescent="0.25">
      <c r="A56" s="10"/>
      <c r="B56" s="40" t="s">
        <v>46</v>
      </c>
      <c r="C56" s="66">
        <v>1.4999999999999999E-4</v>
      </c>
      <c r="D56" s="42">
        <v>0.33</v>
      </c>
      <c r="E56" s="61">
        <f t="shared" si="3"/>
        <v>4.5454545454545449E-4</v>
      </c>
      <c r="F56" s="55"/>
      <c r="H56" s="36"/>
      <c r="I56" s="36"/>
      <c r="J56" s="36"/>
      <c r="K56" s="36"/>
    </row>
    <row r="57" spans="1:11" x14ac:dyDescent="0.25">
      <c r="A57" s="10"/>
      <c r="B57" s="40" t="s">
        <v>36</v>
      </c>
      <c r="C57" s="41">
        <v>2.5000000000000001E-2</v>
      </c>
      <c r="D57" s="42">
        <v>2</v>
      </c>
      <c r="E57" s="43">
        <f t="shared" si="3"/>
        <v>1.2500000000000001E-2</v>
      </c>
      <c r="F57" s="15"/>
      <c r="H57" s="36"/>
      <c r="I57" s="36"/>
      <c r="J57" s="72"/>
      <c r="K57" s="72"/>
    </row>
    <row r="58" spans="1:11" ht="15.75" thickBot="1" x14ac:dyDescent="0.3">
      <c r="A58" s="10"/>
      <c r="B58" s="50" t="s">
        <v>37</v>
      </c>
      <c r="C58" s="51">
        <v>0.1</v>
      </c>
      <c r="D58" s="52">
        <v>2</v>
      </c>
      <c r="E58" s="53">
        <f t="shared" si="3"/>
        <v>0.05</v>
      </c>
      <c r="F58" s="15"/>
      <c r="H58" t="s">
        <v>44</v>
      </c>
    </row>
    <row r="59" spans="1:11" ht="18" thickBot="1" x14ac:dyDescent="0.3">
      <c r="A59" s="10" t="s">
        <v>6</v>
      </c>
      <c r="B59" s="40" t="s">
        <v>38</v>
      </c>
      <c r="C59" s="41">
        <v>7.4999999999999997E-2</v>
      </c>
      <c r="D59" s="42">
        <v>5.5E-2</v>
      </c>
      <c r="E59" s="44">
        <f t="shared" si="3"/>
        <v>1.3636363636363635</v>
      </c>
      <c r="F59" s="15"/>
      <c r="H59" t="s">
        <v>26</v>
      </c>
      <c r="I59" t="s">
        <v>27</v>
      </c>
      <c r="J59" s="7" t="s">
        <v>14</v>
      </c>
      <c r="K59" s="33" t="s">
        <v>14</v>
      </c>
    </row>
    <row r="60" spans="1:11" x14ac:dyDescent="0.25">
      <c r="A60" s="10" t="s">
        <v>35</v>
      </c>
      <c r="B60" s="45" t="s">
        <v>39</v>
      </c>
      <c r="C60" s="41">
        <v>0.15</v>
      </c>
      <c r="D60" s="42">
        <v>0.7</v>
      </c>
      <c r="E60" s="43">
        <f t="shared" si="3"/>
        <v>0.2142857142857143</v>
      </c>
      <c r="F60" s="15"/>
      <c r="H60" s="24" t="s">
        <v>24</v>
      </c>
      <c r="I60" s="30">
        <f>(600-50)/600</f>
        <v>0.91666666666666663</v>
      </c>
      <c r="J60" s="32">
        <f>0.037</f>
        <v>3.6999999999999998E-2</v>
      </c>
      <c r="K60" s="25">
        <f>J60*I60</f>
        <v>3.3916666666666664E-2</v>
      </c>
    </row>
    <row r="61" spans="1:11" ht="18.75" thickBot="1" x14ac:dyDescent="0.4">
      <c r="A61" s="10" t="s">
        <v>52</v>
      </c>
      <c r="B61" s="11"/>
      <c r="C61" s="11"/>
      <c r="D61" s="11"/>
      <c r="E61" s="70">
        <v>1.5</v>
      </c>
      <c r="F61" s="55"/>
      <c r="H61" s="18" t="s">
        <v>43</v>
      </c>
      <c r="I61" s="29">
        <f>50/600</f>
        <v>8.3333333333333329E-2</v>
      </c>
      <c r="J61" s="35">
        <v>0.18</v>
      </c>
      <c r="K61" s="27">
        <f>J61*I61</f>
        <v>1.4999999999999999E-2</v>
      </c>
    </row>
    <row r="62" spans="1:11" x14ac:dyDescent="0.25">
      <c r="A62" s="10"/>
      <c r="B62" s="11"/>
      <c r="C62" s="11"/>
      <c r="D62" s="11"/>
      <c r="E62" s="11"/>
      <c r="F62" s="15"/>
      <c r="I62" s="63">
        <f>SUM(I60:I61)</f>
        <v>1</v>
      </c>
      <c r="J62" s="64"/>
      <c r="K62" s="65">
        <f>K60+K61</f>
        <v>4.8916666666666664E-2</v>
      </c>
    </row>
    <row r="63" spans="1:11" x14ac:dyDescent="0.25">
      <c r="A63" s="47" t="s">
        <v>40</v>
      </c>
      <c r="B63" s="11"/>
      <c r="C63" s="11"/>
      <c r="D63" s="11"/>
      <c r="E63" s="11"/>
      <c r="F63" s="15"/>
      <c r="H63" s="36"/>
      <c r="I63" s="28"/>
      <c r="J63" s="34"/>
      <c r="K63" s="34"/>
    </row>
    <row r="64" spans="1:11" x14ac:dyDescent="0.25">
      <c r="A64" s="10"/>
      <c r="B64" s="11"/>
      <c r="C64" s="11"/>
      <c r="D64" s="16" t="s">
        <v>11</v>
      </c>
      <c r="E64" s="17">
        <f>SUM(E53:E61)</f>
        <v>4.9663186070979943</v>
      </c>
      <c r="F64" s="15"/>
      <c r="H64" s="36"/>
      <c r="I64" s="28"/>
      <c r="J64" s="56"/>
      <c r="K64" s="34"/>
    </row>
    <row r="65" spans="1:11" ht="18" thickBot="1" x14ac:dyDescent="0.3">
      <c r="A65" s="18"/>
      <c r="B65" s="19"/>
      <c r="C65" s="19"/>
      <c r="D65" s="20" t="s">
        <v>12</v>
      </c>
      <c r="E65" s="21">
        <f>1/(F53+F61+E64)</f>
        <v>0.20135639275554601</v>
      </c>
      <c r="F65" s="74" t="s">
        <v>61</v>
      </c>
      <c r="H65" t="s">
        <v>47</v>
      </c>
      <c r="I65" s="73"/>
      <c r="J65" s="36"/>
      <c r="K65" s="34"/>
    </row>
    <row r="66" spans="1:11" ht="45" x14ac:dyDescent="0.25">
      <c r="A66" s="36"/>
      <c r="B66" s="38" t="s">
        <v>54</v>
      </c>
      <c r="C66" s="36"/>
      <c r="D66" s="36"/>
      <c r="E66" s="36"/>
      <c r="F66" s="36"/>
    </row>
    <row r="67" spans="1:11" x14ac:dyDescent="0.25">
      <c r="A67" s="36"/>
      <c r="B67" s="36"/>
      <c r="C67" s="36"/>
      <c r="D67" s="36"/>
      <c r="E67" s="36"/>
      <c r="F67" s="36"/>
    </row>
    <row r="68" spans="1:11" x14ac:dyDescent="0.25">
      <c r="A68" s="36"/>
      <c r="B68" s="36"/>
      <c r="C68" s="36"/>
      <c r="D68" s="36"/>
      <c r="E68" s="56"/>
      <c r="F68" s="36"/>
    </row>
    <row r="69" spans="1:11" ht="15.75" thickBot="1" x14ac:dyDescent="0.3">
      <c r="A69" s="39" t="s">
        <v>53</v>
      </c>
    </row>
    <row r="70" spans="1:11" ht="17.25" x14ac:dyDescent="0.25">
      <c r="A70" s="4" t="s">
        <v>33</v>
      </c>
      <c r="B70" s="5"/>
      <c r="C70" s="6" t="s">
        <v>13</v>
      </c>
      <c r="D70" s="7" t="s">
        <v>14</v>
      </c>
      <c r="E70" s="8" t="s">
        <v>15</v>
      </c>
      <c r="F70" s="9"/>
    </row>
    <row r="71" spans="1:11" ht="18" x14ac:dyDescent="0.35">
      <c r="A71" s="69" t="s">
        <v>50</v>
      </c>
      <c r="B71" s="11"/>
      <c r="C71" s="12"/>
      <c r="D71" s="13"/>
      <c r="E71" s="14">
        <v>0.17</v>
      </c>
      <c r="F71" s="55"/>
    </row>
    <row r="72" spans="1:11" x14ac:dyDescent="0.25">
      <c r="A72" s="10" t="s">
        <v>34</v>
      </c>
      <c r="B72" s="40" t="s">
        <v>45</v>
      </c>
      <c r="C72" s="41">
        <v>2.1999999999999999E-2</v>
      </c>
      <c r="D72" s="42">
        <v>0.18</v>
      </c>
      <c r="E72" s="62">
        <f t="shared" ref="E72:E78" si="4">C72/D72</f>
        <v>0.12222222222222222</v>
      </c>
      <c r="F72" s="55"/>
    </row>
    <row r="73" spans="1:11" ht="60" x14ac:dyDescent="0.25">
      <c r="A73" s="10"/>
      <c r="B73" s="57" t="s">
        <v>48</v>
      </c>
      <c r="C73" s="58">
        <v>0.1</v>
      </c>
      <c r="D73" s="59">
        <f>K62</f>
        <v>4.8916666666666664E-2</v>
      </c>
      <c r="E73" s="60">
        <f t="shared" si="4"/>
        <v>2.0442930153321979</v>
      </c>
      <c r="F73" s="55"/>
    </row>
    <row r="74" spans="1:11" x14ac:dyDescent="0.25">
      <c r="A74" s="10"/>
      <c r="B74" s="40" t="s">
        <v>46</v>
      </c>
      <c r="C74" s="66">
        <v>1.4999999999999999E-4</v>
      </c>
      <c r="D74" s="42">
        <v>0.33</v>
      </c>
      <c r="E74" s="61">
        <f t="shared" si="4"/>
        <v>4.5454545454545449E-4</v>
      </c>
      <c r="F74" s="55"/>
    </row>
    <row r="75" spans="1:11" x14ac:dyDescent="0.25">
      <c r="A75" s="10"/>
      <c r="B75" s="40" t="s">
        <v>36</v>
      </c>
      <c r="C75" s="41">
        <v>2.5000000000000001E-2</v>
      </c>
      <c r="D75" s="42">
        <v>2</v>
      </c>
      <c r="E75" s="43">
        <f t="shared" si="4"/>
        <v>1.2500000000000001E-2</v>
      </c>
      <c r="F75" s="15"/>
    </row>
    <row r="76" spans="1:11" x14ac:dyDescent="0.25">
      <c r="A76" s="10"/>
      <c r="B76" s="50" t="s">
        <v>37</v>
      </c>
      <c r="C76" s="51">
        <v>0.1</v>
      </c>
      <c r="D76" s="52">
        <v>2</v>
      </c>
      <c r="E76" s="53">
        <f t="shared" si="4"/>
        <v>0.05</v>
      </c>
      <c r="F76" s="15"/>
    </row>
    <row r="77" spans="1:11" x14ac:dyDescent="0.25">
      <c r="A77" s="10" t="s">
        <v>6</v>
      </c>
      <c r="B77" s="40" t="s">
        <v>38</v>
      </c>
      <c r="C77" s="41">
        <v>7.4999999999999997E-2</v>
      </c>
      <c r="D77" s="42">
        <v>5.5E-2</v>
      </c>
      <c r="E77" s="44">
        <f t="shared" si="4"/>
        <v>1.3636363636363635</v>
      </c>
      <c r="F77" s="15"/>
    </row>
    <row r="78" spans="1:11" x14ac:dyDescent="0.25">
      <c r="A78" s="10" t="s">
        <v>35</v>
      </c>
      <c r="B78" s="45" t="s">
        <v>39</v>
      </c>
      <c r="C78" s="41">
        <v>0.15</v>
      </c>
      <c r="D78" s="42">
        <v>0.7</v>
      </c>
      <c r="E78" s="43">
        <f t="shared" si="4"/>
        <v>0.2142857142857143</v>
      </c>
      <c r="F78" s="15"/>
    </row>
    <row r="79" spans="1:11" ht="18" x14ac:dyDescent="0.35">
      <c r="A79" s="10" t="s">
        <v>52</v>
      </c>
      <c r="B79" s="11"/>
      <c r="C79" s="11"/>
      <c r="D79" s="11"/>
      <c r="E79" s="70">
        <v>1.5</v>
      </c>
      <c r="F79" s="55"/>
    </row>
    <row r="80" spans="1:11" x14ac:dyDescent="0.25">
      <c r="A80" s="10"/>
      <c r="B80" s="11"/>
      <c r="C80" s="11"/>
      <c r="D80" s="11"/>
      <c r="E80" s="11"/>
      <c r="F80" s="15"/>
    </row>
    <row r="81" spans="1:8" x14ac:dyDescent="0.25">
      <c r="A81" s="47" t="s">
        <v>40</v>
      </c>
      <c r="B81" s="11"/>
      <c r="C81" s="11"/>
      <c r="D81" s="11"/>
      <c r="E81" s="11"/>
      <c r="F81" s="15"/>
    </row>
    <row r="82" spans="1:8" x14ac:dyDescent="0.25">
      <c r="A82" s="10"/>
      <c r="B82" s="11"/>
      <c r="C82" s="11"/>
      <c r="D82" s="16" t="s">
        <v>11</v>
      </c>
      <c r="E82" s="17">
        <f>SUM(E71:E79)</f>
        <v>5.4773918609310437</v>
      </c>
      <c r="F82" s="15"/>
    </row>
    <row r="83" spans="1:8" ht="18" thickBot="1" x14ac:dyDescent="0.3">
      <c r="A83" s="18"/>
      <c r="B83" s="19"/>
      <c r="C83" s="19"/>
      <c r="D83" s="20" t="s">
        <v>12</v>
      </c>
      <c r="E83" s="21">
        <f>1/(F71+F79+E82)</f>
        <v>0.18256864314068277</v>
      </c>
      <c r="F83" s="74" t="s">
        <v>61</v>
      </c>
      <c r="H83" t="s">
        <v>47</v>
      </c>
    </row>
    <row r="84" spans="1:8" ht="60" x14ac:dyDescent="0.25">
      <c r="B84" s="49" t="s">
        <v>55</v>
      </c>
    </row>
    <row r="86" spans="1:8" ht="15.75" thickBot="1" x14ac:dyDescent="0.3">
      <c r="A86" s="39" t="s">
        <v>53</v>
      </c>
    </row>
    <row r="87" spans="1:8" ht="15.75" thickBot="1" x14ac:dyDescent="0.3">
      <c r="A87" s="4" t="s">
        <v>68</v>
      </c>
      <c r="B87" s="5" t="s">
        <v>72</v>
      </c>
      <c r="C87" s="5"/>
      <c r="D87" s="5"/>
      <c r="E87" s="75"/>
    </row>
    <row r="88" spans="1:8" ht="17.25" x14ac:dyDescent="0.25">
      <c r="A88" s="4" t="s">
        <v>56</v>
      </c>
      <c r="B88" s="37" t="s">
        <v>58</v>
      </c>
      <c r="C88" s="6" t="s">
        <v>59</v>
      </c>
      <c r="D88" s="82" t="s">
        <v>60</v>
      </c>
      <c r="E88" s="83" t="s">
        <v>62</v>
      </c>
      <c r="G88" s="76" t="s">
        <v>75</v>
      </c>
      <c r="H88" s="40" t="s">
        <v>74</v>
      </c>
    </row>
    <row r="89" spans="1:8" x14ac:dyDescent="0.25">
      <c r="A89" s="10"/>
      <c r="B89" s="96"/>
      <c r="C89" s="97"/>
      <c r="D89" s="98"/>
      <c r="E89" s="99"/>
      <c r="G89" s="76" t="s">
        <v>60</v>
      </c>
      <c r="H89" s="77" t="s">
        <v>63</v>
      </c>
    </row>
    <row r="90" spans="1:8" ht="17.25" x14ac:dyDescent="0.25">
      <c r="A90" s="10" t="s">
        <v>66</v>
      </c>
      <c r="B90" s="48">
        <f>E47</f>
        <v>0.30207628406939907</v>
      </c>
      <c r="C90" s="12">
        <v>110</v>
      </c>
      <c r="D90" s="80">
        <f>(20-(-8))</f>
        <v>28</v>
      </c>
      <c r="E90" s="84">
        <f>B90*C90*D90</f>
        <v>930.3949549337492</v>
      </c>
      <c r="G90" s="78" t="s">
        <v>59</v>
      </c>
      <c r="H90" s="79" t="s">
        <v>64</v>
      </c>
    </row>
    <row r="91" spans="1:8" ht="18" thickBot="1" x14ac:dyDescent="0.3">
      <c r="A91" s="18" t="s">
        <v>67</v>
      </c>
      <c r="B91" s="21">
        <f>E16</f>
        <v>1.220657276995305</v>
      </c>
      <c r="C91" s="23">
        <v>80</v>
      </c>
      <c r="D91" s="81">
        <f>(20-(-8))</f>
        <v>28</v>
      </c>
      <c r="E91" s="85">
        <f>B91*C91*D91</f>
        <v>2734.2723004694831</v>
      </c>
      <c r="G91" s="78" t="s">
        <v>58</v>
      </c>
      <c r="H91" s="40" t="s">
        <v>65</v>
      </c>
    </row>
    <row r="92" spans="1:8" x14ac:dyDescent="0.25">
      <c r="A92" s="10"/>
      <c r="B92" s="11"/>
      <c r="C92" s="11"/>
      <c r="D92" s="11"/>
      <c r="E92" s="15"/>
    </row>
    <row r="93" spans="1:8" ht="15.75" thickBot="1" x14ac:dyDescent="0.3">
      <c r="A93" s="10"/>
      <c r="B93" s="11"/>
      <c r="C93" s="11"/>
      <c r="D93" s="11"/>
      <c r="E93" s="15"/>
    </row>
    <row r="94" spans="1:8" x14ac:dyDescent="0.25">
      <c r="A94" s="4" t="s">
        <v>69</v>
      </c>
      <c r="B94" s="5" t="s">
        <v>73</v>
      </c>
      <c r="C94" s="5"/>
      <c r="D94" s="5"/>
      <c r="E94" s="75"/>
    </row>
    <row r="95" spans="1:8" ht="17.25" x14ac:dyDescent="0.25">
      <c r="A95" s="10" t="s">
        <v>56</v>
      </c>
      <c r="B95" s="86" t="s">
        <v>58</v>
      </c>
      <c r="C95" s="87" t="s">
        <v>59</v>
      </c>
      <c r="D95" s="88" t="s">
        <v>60</v>
      </c>
      <c r="E95" s="89" t="s">
        <v>62</v>
      </c>
    </row>
    <row r="96" spans="1:8" x14ac:dyDescent="0.25">
      <c r="A96" s="10"/>
      <c r="B96" s="96"/>
      <c r="C96" s="97"/>
      <c r="D96" s="98"/>
      <c r="E96" s="99"/>
    </row>
    <row r="97" spans="1:8" x14ac:dyDescent="0.25">
      <c r="A97" s="10" t="s">
        <v>70</v>
      </c>
      <c r="B97" s="48">
        <f>E83</f>
        <v>0.18256864314068277</v>
      </c>
      <c r="C97" s="12">
        <v>110</v>
      </c>
      <c r="D97" s="80">
        <f>(20-(-8))</f>
        <v>28</v>
      </c>
      <c r="E97" s="84">
        <f>B97*C97*D97</f>
        <v>562.31142087330295</v>
      </c>
    </row>
    <row r="98" spans="1:8" ht="15.75" thickBot="1" x14ac:dyDescent="0.3">
      <c r="A98" s="18" t="s">
        <v>71</v>
      </c>
      <c r="B98" s="21">
        <f>E33</f>
        <v>0.3270971756644907</v>
      </c>
      <c r="C98" s="23">
        <v>80</v>
      </c>
      <c r="D98" s="81">
        <f>(20-(-8))</f>
        <v>28</v>
      </c>
      <c r="E98" s="85">
        <f>B98*C98*D98</f>
        <v>732.69767348845915</v>
      </c>
    </row>
    <row r="99" spans="1:8" x14ac:dyDescent="0.25">
      <c r="A99" s="10"/>
      <c r="B99" s="11"/>
      <c r="C99" s="11"/>
      <c r="D99" s="11"/>
      <c r="E99" s="15"/>
    </row>
    <row r="100" spans="1:8" ht="15.75" thickBot="1" x14ac:dyDescent="0.3">
      <c r="A100" s="10" t="s">
        <v>78</v>
      </c>
      <c r="B100" s="11"/>
      <c r="C100" s="11"/>
      <c r="D100" s="11"/>
      <c r="E100" s="15"/>
    </row>
    <row r="101" spans="1:8" ht="15.75" thickBot="1" x14ac:dyDescent="0.3">
      <c r="A101" s="93" t="s">
        <v>33</v>
      </c>
      <c r="B101" s="94">
        <f>((E90-E97)/1000)*24</f>
        <v>8.83400481745071</v>
      </c>
      <c r="C101" s="95" t="s">
        <v>77</v>
      </c>
      <c r="D101" s="100" t="s">
        <v>79</v>
      </c>
      <c r="E101" s="15"/>
    </row>
    <row r="102" spans="1:8" ht="15.75" thickBot="1" x14ac:dyDescent="0.3">
      <c r="A102" s="90" t="s">
        <v>57</v>
      </c>
      <c r="B102" s="91">
        <f>((E91-E98)/1000)*24</f>
        <v>48.037791047544573</v>
      </c>
      <c r="C102" s="92" t="s">
        <v>77</v>
      </c>
      <c r="D102" s="101">
        <f>B101+B102</f>
        <v>56.871795864995285</v>
      </c>
      <c r="E102" s="102" t="s">
        <v>77</v>
      </c>
      <c r="H102" t="s">
        <v>47</v>
      </c>
    </row>
    <row r="103" spans="1:8" x14ac:dyDescent="0.25">
      <c r="A103" s="11"/>
      <c r="B103" s="11"/>
      <c r="C103" s="11"/>
      <c r="D103" s="11"/>
      <c r="E103" s="11"/>
    </row>
    <row r="104" spans="1:8" x14ac:dyDescent="0.25">
      <c r="A104" s="11"/>
      <c r="B104" s="11"/>
      <c r="C104" s="11"/>
      <c r="D104" s="11"/>
      <c r="E10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W. Lund</dc:creator>
  <cp:lastModifiedBy>Rasmus Pilgaard Højfeldt</cp:lastModifiedBy>
  <dcterms:created xsi:type="dcterms:W3CDTF">2017-10-23T06:42:07Z</dcterms:created>
  <dcterms:modified xsi:type="dcterms:W3CDTF">2018-04-24T08:16:34Z</dcterms:modified>
</cp:coreProperties>
</file>