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528"/>
  <workbookPr/>
  <mc:AlternateContent xmlns:mc="http://schemas.openxmlformats.org/markup-compatibility/2006">
    <mc:Choice Requires="x15">
      <x15ac:absPath xmlns:x15ac="http://schemas.microsoft.com/office/spreadsheetml/2010/11/ac" url="C:\Users\rpje\Downloads\"/>
    </mc:Choice>
  </mc:AlternateContent>
  <bookViews>
    <workbookView xWindow="0" yWindow="0" windowWidth="20490" windowHeight="7530" xr2:uid="{00000000-000D-0000-FFFF-FFFF00000000}"/>
  </bookViews>
  <sheets>
    <sheet name="Hovedskema" sheetId="1" r:id="rId1"/>
    <sheet name="Hjælpeskema 1 &amp; 2" sheetId="4" r:id="rId2"/>
    <sheet name="Soltimer" sheetId="3" r:id="rId3"/>
    <sheet name="Solindfald" sheetId="2" r:id="rId4"/>
    <sheet name="Alternativ energi" sheetId="5" r:id="rId5"/>
  </sheets>
  <calcPr calcId="171027" concurrentCalc="0"/>
</workbook>
</file>

<file path=xl/calcChain.xml><?xml version="1.0" encoding="utf-8"?>
<calcChain xmlns="http://schemas.openxmlformats.org/spreadsheetml/2006/main">
  <c r="H11" i="2" l="1"/>
  <c r="I11" i="2"/>
  <c r="J11" i="2"/>
  <c r="K11" i="2"/>
  <c r="L11" i="2"/>
  <c r="M11" i="2"/>
  <c r="N11" i="2"/>
  <c r="O11" i="2"/>
  <c r="P11" i="2"/>
  <c r="H12" i="2"/>
  <c r="I12" i="2"/>
  <c r="J12" i="2"/>
  <c r="K12" i="2"/>
  <c r="L12" i="2"/>
  <c r="M12" i="2"/>
  <c r="N12" i="2"/>
  <c r="O12" i="2"/>
  <c r="P12" i="2"/>
  <c r="H13" i="2"/>
  <c r="I13" i="2"/>
  <c r="J13" i="2"/>
  <c r="K13" i="2"/>
  <c r="L13" i="2"/>
  <c r="M13" i="2"/>
  <c r="N13" i="2"/>
  <c r="O13" i="2"/>
  <c r="P13" i="2"/>
  <c r="H14" i="2"/>
  <c r="I14" i="2"/>
  <c r="J14" i="2"/>
  <c r="K14" i="2"/>
  <c r="L14" i="2"/>
  <c r="M14" i="2"/>
  <c r="N14" i="2"/>
  <c r="O14" i="2"/>
  <c r="P14" i="2"/>
  <c r="H15" i="2"/>
  <c r="I15" i="2"/>
  <c r="J15" i="2"/>
  <c r="K15" i="2"/>
  <c r="L15" i="2"/>
  <c r="M15" i="2"/>
  <c r="N15" i="2"/>
  <c r="O15" i="2"/>
  <c r="P15" i="2"/>
  <c r="H16" i="2"/>
  <c r="I16" i="2"/>
  <c r="J16" i="2"/>
  <c r="K16" i="2"/>
  <c r="L16" i="2"/>
  <c r="M16" i="2"/>
  <c r="N16" i="2"/>
  <c r="O16" i="2"/>
  <c r="P16" i="2"/>
  <c r="H17" i="2"/>
  <c r="I17" i="2"/>
  <c r="J17" i="2"/>
  <c r="K17" i="2"/>
  <c r="L17" i="2"/>
  <c r="M17" i="2"/>
  <c r="N17" i="2"/>
  <c r="O17" i="2"/>
  <c r="P17" i="2"/>
  <c r="H18" i="2"/>
  <c r="I18" i="2"/>
  <c r="J18" i="2"/>
  <c r="K18" i="2"/>
  <c r="L18" i="2"/>
  <c r="M18" i="2"/>
  <c r="N18" i="2"/>
  <c r="O18" i="2"/>
  <c r="P18" i="2"/>
  <c r="H19" i="2"/>
  <c r="I19" i="2"/>
  <c r="J19" i="2"/>
  <c r="K19" i="2"/>
  <c r="L19" i="2"/>
  <c r="M19" i="2"/>
  <c r="N19" i="2"/>
  <c r="O19" i="2"/>
  <c r="P19" i="2"/>
  <c r="H20" i="2"/>
  <c r="I20" i="2"/>
  <c r="J20" i="2"/>
  <c r="K20" i="2"/>
  <c r="L20" i="2"/>
  <c r="M20" i="2"/>
  <c r="N20" i="2"/>
  <c r="O20" i="2"/>
  <c r="P20" i="2"/>
  <c r="H21" i="2"/>
  <c r="I21" i="2"/>
  <c r="J21" i="2"/>
  <c r="K21" i="2"/>
  <c r="L21" i="2"/>
  <c r="M21" i="2"/>
  <c r="N21" i="2"/>
  <c r="O21" i="2"/>
  <c r="P21" i="2"/>
  <c r="H22" i="2"/>
  <c r="I22" i="2"/>
  <c r="J22" i="2"/>
  <c r="K22" i="2"/>
  <c r="L22" i="2"/>
  <c r="M22" i="2"/>
  <c r="N22" i="2"/>
  <c r="O22" i="2"/>
  <c r="P22" i="2"/>
  <c r="H23" i="2"/>
  <c r="I23" i="2"/>
  <c r="J23" i="2"/>
  <c r="K23" i="2"/>
  <c r="L23" i="2"/>
  <c r="M23" i="2"/>
  <c r="N23" i="2"/>
  <c r="O23" i="2"/>
  <c r="P23" i="2"/>
  <c r="H24" i="2"/>
  <c r="I24" i="2"/>
  <c r="J24" i="2"/>
  <c r="K24" i="2"/>
  <c r="L24" i="2"/>
  <c r="M24" i="2"/>
  <c r="N24" i="2"/>
  <c r="O24" i="2"/>
  <c r="P24" i="2"/>
  <c r="H25" i="2"/>
  <c r="I25" i="2"/>
  <c r="J25" i="2"/>
  <c r="K25" i="2"/>
  <c r="L25" i="2"/>
  <c r="M25" i="2"/>
  <c r="N25" i="2"/>
  <c r="O25" i="2"/>
  <c r="P25" i="2"/>
  <c r="H10" i="2"/>
  <c r="O10" i="2"/>
  <c r="N10" i="2"/>
  <c r="M10" i="2"/>
  <c r="L10" i="2"/>
  <c r="K10" i="2"/>
  <c r="J10" i="2"/>
  <c r="I10" i="2"/>
  <c r="H26" i="2"/>
  <c r="E36" i="1"/>
  <c r="E28" i="1"/>
  <c r="E32" i="1"/>
  <c r="F36" i="1"/>
  <c r="G36" i="1"/>
  <c r="F48" i="4"/>
  <c r="D5" i="4"/>
  <c r="K5" i="4"/>
  <c r="F49" i="4"/>
  <c r="F57" i="4"/>
  <c r="D7" i="4"/>
  <c r="K7" i="4"/>
  <c r="K9" i="4"/>
  <c r="K19" i="4"/>
  <c r="F17" i="1"/>
  <c r="G14" i="1"/>
  <c r="I14" i="1"/>
  <c r="F19" i="1"/>
  <c r="F20" i="1"/>
  <c r="D36" i="1"/>
  <c r="H36" i="1"/>
  <c r="I36" i="1"/>
  <c r="J36" i="1"/>
  <c r="I26" i="2"/>
  <c r="E37" i="1"/>
  <c r="F37" i="1"/>
  <c r="G37" i="1"/>
  <c r="D37" i="1"/>
  <c r="H37" i="1"/>
  <c r="I37" i="1"/>
  <c r="J37" i="1"/>
  <c r="J26" i="2"/>
  <c r="E38" i="1"/>
  <c r="F38" i="1"/>
  <c r="G38" i="1"/>
  <c r="D38" i="1"/>
  <c r="H38" i="1"/>
  <c r="I38" i="1"/>
  <c r="J38" i="1"/>
  <c r="K26" i="2"/>
  <c r="E39" i="1"/>
  <c r="F39" i="1"/>
  <c r="G39" i="1"/>
  <c r="D39" i="1"/>
  <c r="H39" i="1"/>
  <c r="I39" i="1"/>
  <c r="J39" i="1"/>
  <c r="L26" i="2"/>
  <c r="E40" i="1"/>
  <c r="F40" i="1"/>
  <c r="G40" i="1"/>
  <c r="D40" i="1"/>
  <c r="H40" i="1"/>
  <c r="I40" i="1"/>
  <c r="J40" i="1"/>
  <c r="M26" i="2"/>
  <c r="E41" i="1"/>
  <c r="F41" i="1"/>
  <c r="G41" i="1"/>
  <c r="D41" i="1"/>
  <c r="H41" i="1"/>
  <c r="I41" i="1"/>
  <c r="J41" i="1"/>
  <c r="N26" i="2"/>
  <c r="E42" i="1"/>
  <c r="F42" i="1"/>
  <c r="G42" i="1"/>
  <c r="D42" i="1"/>
  <c r="H42" i="1"/>
  <c r="I42" i="1"/>
  <c r="J42" i="1"/>
  <c r="O26" i="2"/>
  <c r="E43" i="1"/>
  <c r="F43" i="1"/>
  <c r="G43" i="1"/>
  <c r="D43" i="1"/>
  <c r="H43" i="1"/>
  <c r="I43" i="1"/>
  <c r="J43" i="1"/>
  <c r="P26" i="2"/>
  <c r="E44" i="1"/>
  <c r="F44" i="1"/>
  <c r="G44" i="1"/>
  <c r="D44" i="1"/>
  <c r="H44" i="1"/>
  <c r="I44" i="1"/>
  <c r="J44" i="1"/>
  <c r="J45" i="1"/>
  <c r="C18" i="5"/>
  <c r="C19" i="5"/>
  <c r="C23" i="5"/>
  <c r="L50" i="1"/>
  <c r="J50" i="1"/>
  <c r="L51" i="1"/>
  <c r="J51" i="1"/>
  <c r="J53" i="1"/>
  <c r="J54" i="1"/>
  <c r="L54" i="1"/>
  <c r="J57" i="1"/>
  <c r="L57" i="1"/>
  <c r="M57" i="1"/>
  <c r="M58" i="1"/>
  <c r="J56" i="1"/>
  <c r="L56" i="1"/>
  <c r="M56" i="1"/>
  <c r="J58" i="1"/>
  <c r="F51" i="4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P10" i="2"/>
  <c r="D13" i="4"/>
  <c r="K13" i="4"/>
  <c r="F59" i="4"/>
  <c r="D14" i="4"/>
  <c r="K14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D15" i="4"/>
  <c r="K15" i="4"/>
  <c r="K17" i="4"/>
  <c r="D6" i="4"/>
  <c r="K6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F50" i="4"/>
  <c r="F52" i="4"/>
  <c r="D4" i="4"/>
  <c r="K4" i="4"/>
  <c r="G24" i="1"/>
  <c r="C11" i="5"/>
  <c r="C25" i="2"/>
  <c r="C22" i="2"/>
  <c r="G22" i="2"/>
  <c r="K39" i="3"/>
  <c r="K38" i="3"/>
  <c r="K37" i="3"/>
  <c r="A23" i="2"/>
  <c r="K36" i="3"/>
  <c r="A22" i="2"/>
  <c r="C10" i="5"/>
  <c r="L48" i="1"/>
  <c r="J48" i="1"/>
  <c r="C21" i="5"/>
  <c r="L49" i="1"/>
  <c r="J49" i="1"/>
  <c r="K23" i="4"/>
  <c r="C11" i="2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F18" i="1"/>
  <c r="C13" i="2"/>
  <c r="C17" i="2"/>
  <c r="C19" i="2"/>
  <c r="C23" i="2"/>
  <c r="C24" i="2"/>
  <c r="J37" i="4"/>
  <c r="J38" i="4"/>
  <c r="J39" i="4"/>
  <c r="E40" i="4"/>
  <c r="C47" i="1"/>
  <c r="J47" i="1"/>
  <c r="C64" i="1"/>
  <c r="F64" i="1"/>
  <c r="C65" i="1"/>
  <c r="F65" i="1"/>
  <c r="C66" i="1"/>
  <c r="F66" i="1"/>
  <c r="C67" i="1"/>
  <c r="D67" i="1"/>
  <c r="F67" i="1"/>
  <c r="G67" i="1"/>
  <c r="C70" i="1"/>
  <c r="F70" i="1"/>
  <c r="C71" i="1"/>
  <c r="D71" i="1"/>
  <c r="F71" i="1"/>
  <c r="G71" i="1"/>
  <c r="C72" i="1"/>
  <c r="F72" i="1"/>
  <c r="C10" i="2"/>
  <c r="G10" i="2"/>
  <c r="G11" i="2"/>
  <c r="C12" i="2"/>
  <c r="G12" i="2"/>
  <c r="G13" i="2"/>
  <c r="C14" i="2"/>
  <c r="G14" i="2"/>
  <c r="Q14" i="2"/>
  <c r="C15" i="2"/>
  <c r="G15" i="2"/>
  <c r="C16" i="2"/>
  <c r="G16" i="2"/>
  <c r="Q16" i="2"/>
  <c r="G17" i="2"/>
  <c r="C18" i="2"/>
  <c r="G18" i="2"/>
  <c r="G19" i="2"/>
  <c r="C20" i="2"/>
  <c r="G20" i="2"/>
  <c r="Q20" i="2"/>
  <c r="C21" i="2"/>
  <c r="G21" i="2"/>
  <c r="Q22" i="2"/>
  <c r="G23" i="2"/>
  <c r="G24" i="2"/>
  <c r="Q24" i="2"/>
  <c r="G25" i="2"/>
  <c r="Q25" i="2"/>
  <c r="K24" i="3"/>
  <c r="A10" i="2"/>
  <c r="K25" i="3"/>
  <c r="A11" i="2"/>
  <c r="K26" i="3"/>
  <c r="A12" i="2"/>
  <c r="K27" i="3"/>
  <c r="A13" i="2"/>
  <c r="K28" i="3"/>
  <c r="A14" i="2"/>
  <c r="K29" i="3"/>
  <c r="A15" i="2"/>
  <c r="K30" i="3"/>
  <c r="A16" i="2"/>
  <c r="K31" i="3"/>
  <c r="A17" i="2"/>
  <c r="K32" i="3"/>
  <c r="A18" i="2"/>
  <c r="K33" i="3"/>
  <c r="A19" i="2"/>
  <c r="K34" i="3"/>
  <c r="A20" i="2"/>
  <c r="K35" i="3"/>
  <c r="A21" i="2"/>
  <c r="A24" i="2"/>
  <c r="A25" i="2"/>
  <c r="D72" i="1"/>
  <c r="G72" i="1"/>
  <c r="Q21" i="2"/>
  <c r="Q11" i="2"/>
  <c r="Q12" i="2"/>
  <c r="Q23" i="2"/>
  <c r="Q19" i="2"/>
  <c r="D70" i="1"/>
  <c r="G70" i="1"/>
  <c r="Q17" i="2"/>
  <c r="Q13" i="2"/>
  <c r="D65" i="1"/>
  <c r="G65" i="1"/>
  <c r="Q15" i="2"/>
  <c r="Q18" i="2"/>
  <c r="D66" i="1"/>
  <c r="G66" i="1"/>
  <c r="Q10" i="2"/>
  <c r="F60" i="4"/>
  <c r="G74" i="1"/>
  <c r="D64" i="1"/>
  <c r="G64" i="1"/>
  <c r="G73" i="1"/>
  <c r="G75" i="1"/>
  <c r="P27" i="2"/>
  <c r="R26" i="2"/>
  <c r="L45" i="1"/>
  <c r="C24" i="5"/>
  <c r="L5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Erling Flyvholm</author>
    <author>erf</author>
    <author>Unv</author>
  </authors>
  <commentList>
    <comment ref="B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Sættes altid til 20 grader</t>
        </r>
      </text>
    </comment>
    <comment ref="D11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erf:</t>
        </r>
        <r>
          <rPr>
            <sz val="9"/>
            <color indexed="81"/>
            <rFont val="Tahoma"/>
            <family val="2"/>
          </rPr>
          <t xml:space="preserve">
Her indtastet det indvendige areal af bygningen, altså uden ydervægge</t>
        </r>
      </text>
    </comment>
    <comment ref="J1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bruges hele ugen 
24 * 7 = 168 timer
</t>
        </r>
      </text>
    </comment>
    <comment ref="C13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I enfamilieshuse med naturlig ventilation regnes ventilationen altid at være 0,35 l/s på m2 opvarmet areal</t>
        </r>
      </text>
    </comment>
    <comment ref="I13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SBI 189 side 129</t>
        </r>
      </text>
    </comment>
    <comment ref="C23" authorId="2" shapeId="0" xr:uid="{00000000-0006-0000-0000-000006000000}">
      <text>
        <r>
          <rPr>
            <b/>
            <sz val="8"/>
            <color indexed="81"/>
            <rFont val="Tahoma"/>
            <family val="2"/>
          </rPr>
          <t>Unv:</t>
        </r>
        <r>
          <rPr>
            <sz val="8"/>
            <color indexed="81"/>
            <rFont val="Tahoma"/>
            <family val="2"/>
          </rPr>
          <t xml:space="preserve">
Tabel 26, side 130 i SBI anvisning 189.</t>
        </r>
      </text>
    </comment>
    <comment ref="E23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SBI 189 side 129</t>
        </r>
      </text>
    </comment>
    <comment ref="C27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Det gennemsnitlige varmetilskud fra personer, belysning og eludstyr sættes til 5 W/m2</t>
        </r>
      </text>
    </comment>
    <comment ref="C31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Det gennemsnitlige varmetilskud fra personer, belysning og eludstyr sættes til 5 W/m2</t>
        </r>
      </text>
    </comment>
    <comment ref="I34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Erling Flyvholm:</t>
        </r>
        <r>
          <rPr>
            <sz val="8"/>
            <color indexed="81"/>
            <rFont val="Tahoma"/>
            <family val="2"/>
          </rPr>
          <t xml:space="preserve">
SBI 189 side 131
Her er der bare indsat en funktion for graferne</t>
        </r>
      </text>
    </comment>
    <comment ref="C47" authorId="1" shapeId="0" xr:uid="{00000000-0006-0000-0000-00000B000000}">
      <text>
        <r>
          <rPr>
            <sz val="9"/>
            <color indexed="81"/>
            <rFont val="Tahoma"/>
            <family val="2"/>
          </rPr>
          <t>Beregnes som 22*etagearealet - 600.
Kan minimum antage 700 og maximum antage 2500 KWh/år</t>
        </r>
      </text>
    </comment>
    <comment ref="A51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erf:</t>
        </r>
        <r>
          <rPr>
            <sz val="9"/>
            <color indexed="81"/>
            <rFont val="Tahoma"/>
            <family val="2"/>
          </rPr>
          <t>Merforbrug af el i forbindelse med varempumpe og solfanger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Unv</author>
    <author>erf</author>
  </authors>
  <commentList>
    <comment ref="E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Unv: </t>
        </r>
        <r>
          <rPr>
            <sz val="8"/>
            <color indexed="81"/>
            <rFont val="Tahoma"/>
            <family val="2"/>
          </rPr>
          <t>skriv kun et antal her, hvis der er et vindue /dør.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46" authorId="1" shapeId="0" xr:uid="{00000000-0006-0000-0100-000002000000}">
      <text>
        <r>
          <rPr>
            <b/>
            <sz val="9"/>
            <color indexed="81"/>
            <rFont val="Tahoma"/>
            <family val="2"/>
          </rPr>
          <t>erf:</t>
        </r>
        <r>
          <rPr>
            <sz val="9"/>
            <color indexed="81"/>
            <rFont val="Tahoma"/>
            <family val="2"/>
          </rPr>
          <t xml:space="preserve">
Her indtastes etagehøjden = højden fra overkanten af færdig gulv til overkant af loftisolering.
Hvis bygning har fuld lofthøjde = åbent til kip, indtastes middelhøjden i bygningen = (mindste rumhøjde + største rumhøjde) : 2</t>
        </r>
      </text>
    </comment>
    <comment ref="F53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erf:</t>
        </r>
        <r>
          <rPr>
            <sz val="9"/>
            <color indexed="81"/>
            <rFont val="Tahoma"/>
            <family val="2"/>
          </rPr>
          <t xml:space="preserve">
Her indtastes den samlede udvendige omkreds af huset</t>
        </r>
      </text>
    </comment>
    <comment ref="F56" authorId="1" shapeId="0" xr:uid="{00000000-0006-0000-0100-000004000000}">
      <text>
        <r>
          <rPr>
            <b/>
            <sz val="9"/>
            <color indexed="81"/>
            <rFont val="Tahoma"/>
            <family val="2"/>
          </rPr>
          <t>erf:</t>
        </r>
        <r>
          <rPr>
            <sz val="9"/>
            <color indexed="81"/>
            <rFont val="Tahoma"/>
            <family val="2"/>
          </rPr>
          <t xml:space="preserve">
Her indtastes det indvendige areal af gulv som har gulvvarme</t>
        </r>
      </text>
    </comment>
    <comment ref="F58" authorId="1" shapeId="0" xr:uid="{00000000-0006-0000-0100-000005000000}">
      <text>
        <r>
          <rPr>
            <b/>
            <sz val="9"/>
            <color indexed="81"/>
            <rFont val="Tahoma"/>
            <family val="2"/>
          </rPr>
          <t>erf:</t>
        </r>
        <r>
          <rPr>
            <sz val="9"/>
            <color indexed="81"/>
            <rFont val="Tahoma"/>
            <family val="2"/>
          </rPr>
          <t xml:space="preserve">
Her indtastes den længde af yderfundament, der er ud for de rum, der har gulvvarme</t>
        </r>
      </text>
    </comment>
    <comment ref="F60" authorId="0" shapeId="0" xr:uid="{00000000-0006-0000-0100-000006000000}">
      <text>
        <r>
          <rPr>
            <sz val="8"/>
            <color indexed="81"/>
            <rFont val="Tahoma"/>
            <family val="2"/>
          </rPr>
          <t xml:space="preserve">
Denne beregning kan </t>
        </r>
        <r>
          <rPr>
            <u/>
            <sz val="8"/>
            <color indexed="81"/>
            <rFont val="Tahoma"/>
            <family val="2"/>
          </rPr>
          <t>kun</t>
        </r>
        <r>
          <rPr>
            <sz val="8"/>
            <color indexed="81"/>
            <rFont val="Tahoma"/>
            <family val="2"/>
          </rPr>
          <t xml:space="preserve"> bruges når loftet er vandret, og der ikke er udnyttet tagetage. </t>
        </r>
      </text>
    </comment>
  </commentList>
</comments>
</file>

<file path=xl/sharedStrings.xml><?xml version="1.0" encoding="utf-8"?>
<sst xmlns="http://schemas.openxmlformats.org/spreadsheetml/2006/main" count="336" uniqueCount="230">
  <si>
    <t>Hovedskema</t>
  </si>
  <si>
    <t>Firma</t>
  </si>
  <si>
    <t>Bygning</t>
  </si>
  <si>
    <t>Dato</t>
  </si>
  <si>
    <t>Initialer</t>
  </si>
  <si>
    <t>Udfyldes</t>
  </si>
  <si>
    <t>Fortrykt</t>
  </si>
  <si>
    <t>Bygningsdata</t>
  </si>
  <si>
    <t>Beregnet</t>
  </si>
  <si>
    <t>Enfamilieshus</t>
  </si>
  <si>
    <t>x</t>
  </si>
  <si>
    <t>Overført</t>
  </si>
  <si>
    <t>Anden bolig</t>
  </si>
  <si>
    <t>Etagehøjde</t>
  </si>
  <si>
    <t>Anden bygning</t>
  </si>
  <si>
    <t>Rum-temperatur</t>
  </si>
  <si>
    <t>Opvarmet etageareal</t>
  </si>
  <si>
    <t>Opvarmet bebygget areal</t>
  </si>
  <si>
    <t>Antal etager</t>
  </si>
  <si>
    <t>Normal brugstid</t>
  </si>
  <si>
    <t>Ventilation</t>
  </si>
  <si>
    <t>Ventilation i brugstiden</t>
  </si>
  <si>
    <t>Ventilation ubenyttet</t>
  </si>
  <si>
    <t>Ventilations-tab</t>
  </si>
  <si>
    <t>-----</t>
  </si>
  <si>
    <t>Varmetab</t>
  </si>
  <si>
    <t>Ydervægge, tage og gulv mod det fri</t>
  </si>
  <si>
    <t>(hjælpeskema 1)</t>
  </si>
  <si>
    <t>Vinduer og døre mod det fri</t>
  </si>
  <si>
    <t>(hjælpeskema 2)</t>
  </si>
  <si>
    <t>(se ovenfor)</t>
  </si>
  <si>
    <t>I alt</t>
  </si>
  <si>
    <t>Tidskonstant</t>
  </si>
  <si>
    <r>
      <t xml:space="preserve">Varme-kapacitet </t>
    </r>
    <r>
      <rPr>
        <b/>
        <sz val="8"/>
        <rFont val="Arial"/>
        <family val="2"/>
      </rPr>
      <t xml:space="preserve"> i)</t>
    </r>
  </si>
  <si>
    <t>Internt varmetilskud</t>
  </si>
  <si>
    <t>Tilskud i brugstid</t>
  </si>
  <si>
    <t>Tilskud middel</t>
  </si>
  <si>
    <t>Varmebehov</t>
  </si>
  <si>
    <t>Antal dage i måneden</t>
  </si>
  <si>
    <t>Temperatur differense</t>
  </si>
  <si>
    <t>Solindfald</t>
  </si>
  <si>
    <t>Internt tilskud</t>
  </si>
  <si>
    <t>Samlet tilskud</t>
  </si>
  <si>
    <t>Relativt tilskud</t>
  </si>
  <si>
    <t>Udnyttelses-faktor</t>
  </si>
  <si>
    <t>Varme-behov</t>
  </si>
  <si>
    <t>dage</t>
  </si>
  <si>
    <r>
      <t>K</t>
    </r>
    <r>
      <rPr>
        <vertAlign val="superscript"/>
        <sz val="10"/>
        <rFont val="Arial"/>
        <family val="2"/>
      </rPr>
      <t>0</t>
    </r>
  </si>
  <si>
    <t>MJ/mån</t>
  </si>
  <si>
    <t>September</t>
  </si>
  <si>
    <t>Oktober</t>
  </si>
  <si>
    <t>November</t>
  </si>
  <si>
    <t>December</t>
  </si>
  <si>
    <t>Januar</t>
  </si>
  <si>
    <t>Februar</t>
  </si>
  <si>
    <t>Marts</t>
  </si>
  <si>
    <t xml:space="preserve">April </t>
  </si>
  <si>
    <t>Maj</t>
  </si>
  <si>
    <t>I alt   MJ/år</t>
  </si>
  <si>
    <r>
      <t>I alt   MJ/m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år</t>
    </r>
  </si>
  <si>
    <t>1KWh = 3,6 MJ</t>
  </si>
  <si>
    <t>Reduktionsfaktor</t>
  </si>
  <si>
    <t>Ret.</t>
  </si>
  <si>
    <t>nr.</t>
  </si>
  <si>
    <t xml:space="preserve">Areal af </t>
  </si>
  <si>
    <t>Skygge</t>
  </si>
  <si>
    <t>Areal</t>
  </si>
  <si>
    <t>Glas</t>
  </si>
  <si>
    <t>Sum F</t>
  </si>
  <si>
    <t>bygningsdel</t>
  </si>
  <si>
    <t>faktor  j)</t>
  </si>
  <si>
    <t>faktor  k)</t>
  </si>
  <si>
    <t>faktor  l)</t>
  </si>
  <si>
    <t>AT</t>
  </si>
  <si>
    <t>Fs</t>
  </si>
  <si>
    <t>Fa</t>
  </si>
  <si>
    <t>Fg</t>
  </si>
  <si>
    <t>F</t>
  </si>
  <si>
    <t>Sep</t>
  </si>
  <si>
    <t>Okt</t>
  </si>
  <si>
    <t>Nov</t>
  </si>
  <si>
    <t>Dec</t>
  </si>
  <si>
    <t>Jan</t>
  </si>
  <si>
    <t>Feb</t>
  </si>
  <si>
    <t>Mar</t>
  </si>
  <si>
    <t>Apr</t>
  </si>
  <si>
    <t>N</t>
  </si>
  <si>
    <t>Solskins timer pr. måned og i forhold til verdenshjørner</t>
  </si>
  <si>
    <t>90 grader</t>
  </si>
  <si>
    <t>Byg-del</t>
  </si>
  <si>
    <t>Retning</t>
  </si>
  <si>
    <t>Hjælpeskema 1</t>
  </si>
  <si>
    <t>Bygningsdel</t>
  </si>
  <si>
    <t>Transmissions-areal</t>
  </si>
  <si>
    <t>U-værdi</t>
  </si>
  <si>
    <t>b</t>
  </si>
  <si>
    <t>Transmissions-tab</t>
  </si>
  <si>
    <t>nr</t>
  </si>
  <si>
    <t>Ret</t>
  </si>
  <si>
    <t>Hældning</t>
  </si>
  <si>
    <t>antal</t>
  </si>
  <si>
    <t>bredde</t>
  </si>
  <si>
    <t>højde</t>
  </si>
  <si>
    <t>Omkreds</t>
  </si>
  <si>
    <r>
      <t>A</t>
    </r>
    <r>
      <rPr>
        <vertAlign val="subscript"/>
        <sz val="8"/>
        <rFont val="Arial"/>
        <family val="2"/>
      </rPr>
      <t>T</t>
    </r>
  </si>
  <si>
    <t>i alt</t>
  </si>
  <si>
    <t>Ø / V</t>
  </si>
  <si>
    <t>SØ / SV</t>
  </si>
  <si>
    <t>NØ / NV</t>
  </si>
  <si>
    <t xml:space="preserve">S </t>
  </si>
  <si>
    <t>45 grader</t>
  </si>
  <si>
    <t xml:space="preserve">N </t>
  </si>
  <si>
    <t>Vandret</t>
  </si>
  <si>
    <t>Energiramme</t>
  </si>
  <si>
    <t>Beregnet varmebehov</t>
  </si>
  <si>
    <r>
      <t>I alt   MJ/m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år</t>
    </r>
  </si>
  <si>
    <t>m</t>
  </si>
  <si>
    <t>a</t>
  </si>
  <si>
    <t>ingen enhed</t>
  </si>
  <si>
    <t>l/s pr. m2</t>
  </si>
  <si>
    <t>timer</t>
  </si>
  <si>
    <t>Hjælpeskema 2, vinduer og yderdøre</t>
  </si>
  <si>
    <t>(m)</t>
  </si>
  <si>
    <t>U</t>
  </si>
  <si>
    <t>Loft</t>
  </si>
  <si>
    <t>Terrændæk</t>
  </si>
  <si>
    <t>lodretvæg i alt</t>
  </si>
  <si>
    <t>Fundament længde</t>
  </si>
  <si>
    <r>
      <t>(m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>)</t>
    </r>
  </si>
  <si>
    <t>Vinduer og døre, areal</t>
  </si>
  <si>
    <t>Tag og loft</t>
  </si>
  <si>
    <t>Type</t>
  </si>
  <si>
    <r>
      <t>W/m</t>
    </r>
    <r>
      <rPr>
        <vertAlign val="superscript"/>
        <sz val="10"/>
        <rFont val="Arial"/>
        <family val="2"/>
      </rPr>
      <t>2</t>
    </r>
    <r>
      <rPr>
        <sz val="10"/>
        <rFont val="Arial"/>
      </rPr>
      <t>K</t>
    </r>
  </si>
  <si>
    <t>Terrændæk med gulvvarme:</t>
  </si>
  <si>
    <t>Terrændæk uden gulvvarme:</t>
  </si>
  <si>
    <t>Fundamentslængde ved gulvvarme</t>
  </si>
  <si>
    <t>Fundamentslængde øvrige steder</t>
  </si>
  <si>
    <t>Terrændæk med gulvvarme</t>
  </si>
  <si>
    <t>Klimaskærm</t>
  </si>
  <si>
    <t>A</t>
  </si>
  <si>
    <t>∆t</t>
  </si>
  <si>
    <t>Φ</t>
  </si>
  <si>
    <t>Ydervæg</t>
  </si>
  <si>
    <t>transmissionstab</t>
  </si>
  <si>
    <r>
      <t>m</t>
    </r>
    <r>
      <rPr>
        <vertAlign val="superscript"/>
        <sz val="10"/>
        <rFont val="Arial"/>
        <family val="2"/>
      </rPr>
      <t>2</t>
    </r>
  </si>
  <si>
    <t>W</t>
  </si>
  <si>
    <t>Terrændæk i øvrigt</t>
  </si>
  <si>
    <t>fundament ved gulvarme</t>
  </si>
  <si>
    <t>fundament i øvrigt</t>
  </si>
  <si>
    <t>Terrændæk, gulvvarme</t>
  </si>
  <si>
    <t>L</t>
  </si>
  <si>
    <t>Ψ</t>
  </si>
  <si>
    <r>
      <t>W/m</t>
    </r>
    <r>
      <rPr>
        <sz val="10"/>
        <rFont val="Arial"/>
      </rPr>
      <t>K</t>
    </r>
  </si>
  <si>
    <t>Klimaskærm, areal</t>
  </si>
  <si>
    <t>Transmissionstab, uden vinduer og døre</t>
  </si>
  <si>
    <t>Samlinger, døre og vinduer</t>
  </si>
  <si>
    <r>
      <t>Transmissionstab pr. m</t>
    </r>
    <r>
      <rPr>
        <sz val="10"/>
        <rFont val="Arial"/>
        <family val="2"/>
      </rPr>
      <t>²</t>
    </r>
    <r>
      <rPr>
        <sz val="10"/>
        <rFont val="Arial"/>
      </rPr>
      <t xml:space="preserve"> klimaskærm</t>
    </r>
  </si>
  <si>
    <t>Beregnings mæssig ventilation</t>
  </si>
  <si>
    <r>
      <t>W pr. m</t>
    </r>
    <r>
      <rPr>
        <sz val="10"/>
        <rFont val="Arial"/>
        <family val="2"/>
      </rPr>
      <t>²</t>
    </r>
    <r>
      <rPr>
        <sz val="10"/>
        <rFont val="Arial"/>
      </rPr>
      <t xml:space="preserve"> klimaskærm</t>
    </r>
  </si>
  <si>
    <t>maks transmisionstab:</t>
  </si>
  <si>
    <t>I alt   KWh/år</t>
  </si>
  <si>
    <r>
      <t>I alt   KWh/m</t>
    </r>
    <r>
      <rPr>
        <b/>
        <vertAlign val="superscript"/>
        <sz val="8"/>
        <rFont val="Arial"/>
        <family val="2"/>
      </rPr>
      <t xml:space="preserve">2 </t>
    </r>
    <r>
      <rPr>
        <b/>
        <sz val="8"/>
        <rFont val="Arial"/>
        <family val="2"/>
      </rPr>
      <t>år</t>
    </r>
  </si>
  <si>
    <r>
      <t>I alt   KWh/m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år</t>
    </r>
  </si>
  <si>
    <t>KWh/år</t>
  </si>
  <si>
    <t>Mj/år</t>
  </si>
  <si>
    <t>Varmt brugsvand</t>
  </si>
  <si>
    <t>Energi tab fra transmisionstab og ventilationstab samt energitilskud fra sol og personer m.m.</t>
  </si>
  <si>
    <t>Varmepumpe</t>
  </si>
  <si>
    <t>Solfanger</t>
  </si>
  <si>
    <t xml:space="preserve">Ydervægge </t>
  </si>
  <si>
    <t xml:space="preserve">Terrændæk I øvrigt  </t>
  </si>
  <si>
    <t>Ydervægsfundamenter ved bad</t>
  </si>
  <si>
    <t xml:space="preserve">Ydervægs fundamenter i øvrigt </t>
  </si>
  <si>
    <t>Samlinger mellem døre og vinduer</t>
  </si>
  <si>
    <t>Varmeproduktion fra solfanger</t>
  </si>
  <si>
    <t>solfangerareal</t>
  </si>
  <si>
    <t>m2</t>
  </si>
  <si>
    <t>årlig energiproduktion (varme)</t>
  </si>
  <si>
    <t>*</t>
  </si>
  <si>
    <t>kWh/m2</t>
  </si>
  <si>
    <t>kun varmt brugsvand</t>
  </si>
  <si>
    <t>både varmt brugsvand og rumvarme</t>
  </si>
  <si>
    <t>årligt energiforbrug til drift (el)</t>
  </si>
  <si>
    <t>520 kWh/m2</t>
  </si>
  <si>
    <t>390 kWh/m2</t>
  </si>
  <si>
    <t>afvigelse fra syd</t>
  </si>
  <si>
    <t>º</t>
  </si>
  <si>
    <t>30 kWh/m2</t>
  </si>
  <si>
    <t>23 kWh/m2</t>
  </si>
  <si>
    <t>hældning fra vandret</t>
  </si>
  <si>
    <t>ydelsesfaktor (orientering og hældning)</t>
  </si>
  <si>
    <t>**</t>
  </si>
  <si>
    <t>årlig energibesparelse (varme)</t>
  </si>
  <si>
    <t>kWh</t>
  </si>
  <si>
    <t>www.byggeriogenergi.dk</t>
  </si>
  <si>
    <t>årligt merforbrug (el)</t>
  </si>
  <si>
    <t>Varmeproduktion fra varmepumpe</t>
  </si>
  <si>
    <t>dimensionerende varmetab</t>
  </si>
  <si>
    <t>kW</t>
  </si>
  <si>
    <t>optimal længde af varmeslanger</t>
  </si>
  <si>
    <t>reel længde af varmeslanger</t>
  </si>
  <si>
    <t xml:space="preserve">m </t>
  </si>
  <si>
    <t>30 meter jordvarmeslange pr. kW dimensionerende varmetab</t>
  </si>
  <si>
    <t>areal</t>
  </si>
  <si>
    <t>afstand mellem slanger 1,25 m</t>
  </si>
  <si>
    <t>nyttevirkning</t>
  </si>
  <si>
    <t>Merforbrug af el</t>
  </si>
  <si>
    <t>Hulmur excl. Vinduer</t>
  </si>
  <si>
    <t xml:space="preserve">Varmt brugsvand og tilskud fra alternativ energi </t>
  </si>
  <si>
    <t>Her er vi nød til at forholde os til tabeller</t>
  </si>
  <si>
    <t xml:space="preserve">aflæs ydelsesfaktor i vejledning til energirammen eller på </t>
  </si>
  <si>
    <t>BR10</t>
  </si>
  <si>
    <t>BR15</t>
  </si>
  <si>
    <t>m^3/s</t>
  </si>
  <si>
    <t xml:space="preserve">PERSONER </t>
  </si>
  <si>
    <t>APPARATUR</t>
  </si>
  <si>
    <t>w/m^2</t>
  </si>
  <si>
    <t>Fundamenter og samlinger omkring døre og vinduer</t>
  </si>
  <si>
    <t>Ydervægge, tage, gulve</t>
  </si>
  <si>
    <t>Linjetab</t>
  </si>
  <si>
    <t>Totalt</t>
  </si>
  <si>
    <t>Gulvvarme:</t>
  </si>
  <si>
    <t>Arealer og længder til beregning af samlet varmetab</t>
  </si>
  <si>
    <t>Mur tykkelse</t>
  </si>
  <si>
    <t>Solindfald gennem referencerude i MJ/m² pr. måned</t>
  </si>
  <si>
    <t> Sep</t>
  </si>
  <si>
    <t>dec</t>
  </si>
  <si>
    <t>jan </t>
  </si>
  <si>
    <t>maj</t>
  </si>
  <si>
    <t>BR20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</si>
</sst>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7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b/>
      <vertAlign val="superscript"/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rial"/>
      <family val="2"/>
    </font>
    <font>
      <sz val="8"/>
      <name val="Arial"/>
      <family val="2"/>
    </font>
    <font>
      <u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/>
      <name val="Arial"/>
      <family val="2"/>
    </font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046D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05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0" borderId="2" xfId="0" applyFont="1" applyBorder="1"/>
    <xf numFmtId="0" fontId="3" fillId="3" borderId="1" xfId="0" applyFont="1" applyFill="1" applyBorder="1"/>
    <xf numFmtId="0" fontId="3" fillId="4" borderId="3" xfId="0" applyFont="1" applyFill="1" applyBorder="1"/>
    <xf numFmtId="0" fontId="3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>
      <alignment horizontal="center"/>
    </xf>
    <xf numFmtId="0" fontId="0" fillId="0" borderId="9" xfId="0" quotePrefix="1" applyBorder="1"/>
    <xf numFmtId="165" fontId="0" fillId="3" borderId="9" xfId="0" applyNumberFormat="1" applyFill="1" applyBorder="1"/>
    <xf numFmtId="164" fontId="0" fillId="3" borderId="10" xfId="0" applyNumberFormat="1" applyFill="1" applyBorder="1"/>
    <xf numFmtId="0" fontId="3" fillId="0" borderId="11" xfId="0" applyFont="1" applyBorder="1"/>
    <xf numFmtId="0" fontId="3" fillId="0" borderId="5" xfId="0" applyFont="1" applyBorder="1"/>
    <xf numFmtId="0" fontId="3" fillId="0" borderId="12" xfId="0" applyFont="1" applyBorder="1"/>
    <xf numFmtId="0" fontId="3" fillId="0" borderId="13" xfId="0" applyFont="1" applyBorder="1"/>
    <xf numFmtId="164" fontId="3" fillId="4" borderId="14" xfId="0" applyNumberFormat="1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5" xfId="0" applyFont="1" applyBorder="1"/>
    <xf numFmtId="164" fontId="3" fillId="4" borderId="15" xfId="0" applyNumberFormat="1" applyFont="1" applyFill="1" applyBorder="1"/>
    <xf numFmtId="164" fontId="3" fillId="3" borderId="3" xfId="0" applyNumberFormat="1" applyFont="1" applyFill="1" applyBorder="1"/>
    <xf numFmtId="0" fontId="3" fillId="0" borderId="6" xfId="0" applyFont="1" applyBorder="1"/>
    <xf numFmtId="0" fontId="0" fillId="0" borderId="16" xfId="0" applyBorder="1"/>
    <xf numFmtId="0" fontId="0" fillId="0" borderId="12" xfId="0" applyBorder="1"/>
    <xf numFmtId="0" fontId="0" fillId="0" borderId="17" xfId="0" applyBorder="1"/>
    <xf numFmtId="0" fontId="0" fillId="2" borderId="17" xfId="0" applyFill="1" applyBorder="1"/>
    <xf numFmtId="1" fontId="0" fillId="3" borderId="17" xfId="0" applyNumberFormat="1" applyFill="1" applyBorder="1"/>
    <xf numFmtId="165" fontId="0" fillId="3" borderId="17" xfId="0" applyNumberFormat="1" applyFill="1" applyBorder="1"/>
    <xf numFmtId="0" fontId="0" fillId="0" borderId="0" xfId="0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64" fontId="0" fillId="3" borderId="14" xfId="0" applyNumberFormat="1" applyFill="1" applyBorder="1"/>
    <xf numFmtId="164" fontId="0" fillId="3" borderId="15" xfId="0" applyNumberFormat="1" applyFill="1" applyBorder="1"/>
    <xf numFmtId="164" fontId="0" fillId="3" borderId="18" xfId="0" applyNumberFormat="1" applyFill="1" applyBorder="1"/>
    <xf numFmtId="0" fontId="0" fillId="0" borderId="0" xfId="0" applyAlignment="1">
      <alignment wrapText="1"/>
    </xf>
    <xf numFmtId="2" fontId="0" fillId="3" borderId="21" xfId="0" applyNumberFormat="1" applyFill="1" applyBorder="1"/>
    <xf numFmtId="2" fontId="0" fillId="3" borderId="3" xfId="0" applyNumberFormat="1" applyFill="1" applyBorder="1"/>
    <xf numFmtId="2" fontId="0" fillId="3" borderId="17" xfId="0" applyNumberFormat="1" applyFill="1" applyBorder="1"/>
    <xf numFmtId="0" fontId="0" fillId="0" borderId="26" xfId="0" applyBorder="1"/>
    <xf numFmtId="0" fontId="0" fillId="0" borderId="27" xfId="0" applyBorder="1"/>
    <xf numFmtId="164" fontId="0" fillId="6" borderId="0" xfId="0" applyNumberFormat="1" applyFill="1"/>
    <xf numFmtId="164" fontId="0" fillId="3" borderId="23" xfId="0" applyNumberFormat="1" applyFill="1" applyBorder="1"/>
    <xf numFmtId="0" fontId="0" fillId="3" borderId="31" xfId="0" applyFill="1" applyBorder="1"/>
    <xf numFmtId="0" fontId="0" fillId="3" borderId="21" xfId="0" applyFill="1" applyBorder="1"/>
    <xf numFmtId="0" fontId="0" fillId="3" borderId="3" xfId="0" applyFill="1" applyBorder="1"/>
    <xf numFmtId="0" fontId="2" fillId="8" borderId="0" xfId="0" applyFont="1" applyFill="1"/>
    <xf numFmtId="0" fontId="0" fillId="8" borderId="0" xfId="0" applyFill="1"/>
    <xf numFmtId="0" fontId="0" fillId="9" borderId="23" xfId="0" applyFill="1" applyBorder="1"/>
    <xf numFmtId="1" fontId="2" fillId="3" borderId="27" xfId="0" applyNumberFormat="1" applyFont="1" applyFill="1" applyBorder="1"/>
    <xf numFmtId="164" fontId="2" fillId="3" borderId="25" xfId="0" applyNumberFormat="1" applyFont="1" applyFill="1" applyBorder="1"/>
    <xf numFmtId="164" fontId="0" fillId="10" borderId="17" xfId="0" applyNumberFormat="1" applyFill="1" applyBorder="1"/>
    <xf numFmtId="2" fontId="0" fillId="10" borderId="31" xfId="0" applyNumberFormat="1" applyFill="1" applyBorder="1"/>
    <xf numFmtId="2" fontId="0" fillId="10" borderId="21" xfId="0" applyNumberFormat="1" applyFill="1" applyBorder="1"/>
    <xf numFmtId="0" fontId="3" fillId="0" borderId="0" xfId="0" applyFont="1" applyFill="1"/>
    <xf numFmtId="0" fontId="0" fillId="0" borderId="0" xfId="0" applyFill="1"/>
    <xf numFmtId="0" fontId="0" fillId="10" borderId="36" xfId="0" applyFill="1" applyBorder="1" applyAlignment="1">
      <alignment horizontal="center"/>
    </xf>
    <xf numFmtId="0" fontId="0" fillId="9" borderId="17" xfId="0" applyFill="1" applyBorder="1"/>
    <xf numFmtId="0" fontId="0" fillId="9" borderId="37" xfId="0" applyFill="1" applyBorder="1"/>
    <xf numFmtId="0" fontId="0" fillId="9" borderId="28" xfId="0" applyFill="1" applyBorder="1"/>
    <xf numFmtId="0" fontId="3" fillId="9" borderId="38" xfId="0" applyFont="1" applyFill="1" applyBorder="1"/>
    <xf numFmtId="0" fontId="3" fillId="9" borderId="17" xfId="0" applyFont="1" applyFill="1" applyBorder="1"/>
    <xf numFmtId="14" fontId="3" fillId="9" borderId="38" xfId="0" applyNumberFormat="1" applyFont="1" applyFill="1" applyBorder="1" applyAlignment="1">
      <alignment horizontal="center"/>
    </xf>
    <xf numFmtId="0" fontId="3" fillId="9" borderId="38" xfId="0" applyFont="1" applyFill="1" applyBorder="1" applyAlignment="1">
      <alignment horizontal="center"/>
    </xf>
    <xf numFmtId="0" fontId="3" fillId="9" borderId="39" xfId="0" applyFont="1" applyFill="1" applyBorder="1"/>
    <xf numFmtId="0" fontId="4" fillId="9" borderId="14" xfId="0" applyFont="1" applyFill="1" applyBorder="1" applyAlignment="1">
      <alignment horizontal="center"/>
    </xf>
    <xf numFmtId="0" fontId="3" fillId="9" borderId="14" xfId="0" applyFont="1" applyFill="1" applyBorder="1"/>
    <xf numFmtId="0" fontId="3" fillId="9" borderId="15" xfId="0" applyFont="1" applyFill="1" applyBorder="1"/>
    <xf numFmtId="0" fontId="0" fillId="9" borderId="17" xfId="0" applyFill="1" applyBorder="1" applyAlignment="1">
      <alignment horizontal="center"/>
    </xf>
    <xf numFmtId="0" fontId="0" fillId="9" borderId="17" xfId="0" quotePrefix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2" fontId="0" fillId="0" borderId="0" xfId="0" applyNumberFormat="1"/>
    <xf numFmtId="2" fontId="0" fillId="3" borderId="23" xfId="0" applyNumberFormat="1" applyFill="1" applyBorder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9" borderId="9" xfId="0" applyFill="1" applyBorder="1"/>
    <xf numFmtId="0" fontId="3" fillId="5" borderId="20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wrapText="1"/>
    </xf>
    <xf numFmtId="2" fontId="0" fillId="3" borderId="14" xfId="0" applyNumberFormat="1" applyFill="1" applyBorder="1"/>
    <xf numFmtId="0" fontId="0" fillId="2" borderId="23" xfId="0" applyFill="1" applyBorder="1"/>
    <xf numFmtId="164" fontId="0" fillId="10" borderId="23" xfId="0" applyNumberFormat="1" applyFill="1" applyBorder="1"/>
    <xf numFmtId="0" fontId="0" fillId="10" borderId="23" xfId="0" applyFill="1" applyBorder="1"/>
    <xf numFmtId="0" fontId="2" fillId="5" borderId="0" xfId="0" applyFont="1" applyFill="1"/>
    <xf numFmtId="165" fontId="0" fillId="10" borderId="23" xfId="0" applyNumberFormat="1" applyFill="1" applyBorder="1"/>
    <xf numFmtId="0" fontId="0" fillId="5" borderId="23" xfId="0" applyFill="1" applyBorder="1" applyAlignment="1">
      <alignment horizontal="center"/>
    </xf>
    <xf numFmtId="0" fontId="0" fillId="5" borderId="0" xfId="0" applyFill="1" applyBorder="1"/>
    <xf numFmtId="0" fontId="0" fillId="5" borderId="40" xfId="0" applyFill="1" applyBorder="1"/>
    <xf numFmtId="0" fontId="0" fillId="5" borderId="41" xfId="0" applyFill="1" applyBorder="1"/>
    <xf numFmtId="0" fontId="0" fillId="5" borderId="38" xfId="0" applyFill="1" applyBorder="1"/>
    <xf numFmtId="2" fontId="0" fillId="10" borderId="23" xfId="0" applyNumberFormat="1" applyFill="1" applyBorder="1"/>
    <xf numFmtId="164" fontId="0" fillId="3" borderId="28" xfId="0" applyNumberFormat="1" applyFill="1" applyBorder="1"/>
    <xf numFmtId="0" fontId="0" fillId="5" borderId="8" xfId="0" applyFill="1" applyBorder="1"/>
    <xf numFmtId="0" fontId="3" fillId="5" borderId="32" xfId="0" applyFont="1" applyFill="1" applyBorder="1" applyAlignment="1">
      <alignment horizontal="center"/>
    </xf>
    <xf numFmtId="0" fontId="0" fillId="5" borderId="36" xfId="0" applyFill="1" applyBorder="1" applyAlignment="1">
      <alignment horizontal="center"/>
    </xf>
    <xf numFmtId="2" fontId="0" fillId="9" borderId="17" xfId="0" applyNumberFormat="1" applyFill="1" applyBorder="1"/>
    <xf numFmtId="0" fontId="3" fillId="5" borderId="20" xfId="0" applyFont="1" applyFill="1" applyBorder="1" applyAlignment="1">
      <alignment horizontal="center" wrapText="1"/>
    </xf>
    <xf numFmtId="0" fontId="0" fillId="5" borderId="17" xfId="0" applyFill="1" applyBorder="1" applyAlignment="1">
      <alignment horizontal="center"/>
    </xf>
    <xf numFmtId="0" fontId="0" fillId="5" borderId="14" xfId="0" applyFill="1" applyBorder="1"/>
    <xf numFmtId="0" fontId="0" fillId="5" borderId="28" xfId="0" applyFill="1" applyBorder="1"/>
    <xf numFmtId="0" fontId="3" fillId="5" borderId="3" xfId="0" applyFont="1" applyFill="1" applyBorder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26" xfId="0" applyFill="1" applyBorder="1"/>
    <xf numFmtId="0" fontId="3" fillId="5" borderId="26" xfId="0" applyFont="1" applyFill="1" applyBorder="1" applyAlignment="1">
      <alignment horizontal="center"/>
    </xf>
    <xf numFmtId="0" fontId="3" fillId="5" borderId="27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0" fillId="5" borderId="24" xfId="0" applyFill="1" applyBorder="1"/>
    <xf numFmtId="0" fontId="3" fillId="5" borderId="24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5" xfId="0" applyFill="1" applyBorder="1"/>
    <xf numFmtId="0" fontId="0" fillId="5" borderId="43" xfId="0" applyFill="1" applyBorder="1"/>
    <xf numFmtId="0" fontId="0" fillId="5" borderId="42" xfId="0" applyFill="1" applyBorder="1"/>
    <xf numFmtId="2" fontId="0" fillId="3" borderId="18" xfId="0" applyNumberFormat="1" applyFill="1" applyBorder="1"/>
    <xf numFmtId="2" fontId="0" fillId="9" borderId="18" xfId="0" applyNumberFormat="1" applyFill="1" applyBorder="1"/>
    <xf numFmtId="2" fontId="0" fillId="3" borderId="25" xfId="0" applyNumberFormat="1" applyFill="1" applyBorder="1"/>
    <xf numFmtId="0" fontId="0" fillId="9" borderId="26" xfId="0" applyFill="1" applyBorder="1"/>
    <xf numFmtId="0" fontId="0" fillId="10" borderId="17" xfId="0" applyFill="1" applyBorder="1"/>
    <xf numFmtId="0" fontId="0" fillId="0" borderId="17" xfId="0" applyFill="1" applyBorder="1"/>
    <xf numFmtId="0" fontId="0" fillId="0" borderId="44" xfId="0" applyBorder="1"/>
    <xf numFmtId="0" fontId="0" fillId="5" borderId="27" xfId="0" applyFill="1" applyBorder="1" applyAlignment="1">
      <alignment horizontal="right"/>
    </xf>
    <xf numFmtId="0" fontId="0" fillId="5" borderId="28" xfId="0" applyFill="1" applyBorder="1" applyAlignment="1">
      <alignment horizontal="right"/>
    </xf>
    <xf numFmtId="164" fontId="0" fillId="3" borderId="24" xfId="0" applyNumberFormat="1" applyFill="1" applyBorder="1"/>
    <xf numFmtId="0" fontId="0" fillId="5" borderId="25" xfId="0" applyFill="1" applyBorder="1" applyAlignment="1">
      <alignment horizontal="right"/>
    </xf>
    <xf numFmtId="0" fontId="0" fillId="5" borderId="2" xfId="0" applyFill="1" applyBorder="1"/>
    <xf numFmtId="0" fontId="0" fillId="5" borderId="46" xfId="0" applyFill="1" applyBorder="1"/>
    <xf numFmtId="0" fontId="0" fillId="5" borderId="32" xfId="0" applyFill="1" applyBorder="1"/>
    <xf numFmtId="1" fontId="0" fillId="10" borderId="17" xfId="0" applyNumberFormat="1" applyFill="1" applyBorder="1"/>
    <xf numFmtId="0" fontId="0" fillId="5" borderId="17" xfId="0" applyFill="1" applyBorder="1"/>
    <xf numFmtId="0" fontId="3" fillId="5" borderId="23" xfId="0" applyFont="1" applyFill="1" applyBorder="1" applyAlignment="1">
      <alignment wrapText="1"/>
    </xf>
    <xf numFmtId="0" fontId="3" fillId="5" borderId="46" xfId="0" applyFont="1" applyFill="1" applyBorder="1"/>
    <xf numFmtId="0" fontId="3" fillId="5" borderId="32" xfId="0" applyFont="1" applyFill="1" applyBorder="1"/>
    <xf numFmtId="0" fontId="3" fillId="5" borderId="26" xfId="0" applyFont="1" applyFill="1" applyBorder="1" applyAlignment="1">
      <alignment wrapText="1"/>
    </xf>
    <xf numFmtId="0" fontId="3" fillId="5" borderId="27" xfId="0" applyFont="1" applyFill="1" applyBorder="1" applyAlignment="1">
      <alignment wrapText="1"/>
    </xf>
    <xf numFmtId="0" fontId="3" fillId="5" borderId="47" xfId="0" applyFont="1" applyFill="1" applyBorder="1"/>
    <xf numFmtId="0" fontId="3" fillId="5" borderId="12" xfId="0" applyFont="1" applyFill="1" applyBorder="1"/>
    <xf numFmtId="0" fontId="3" fillId="5" borderId="0" xfId="0" applyFont="1" applyFill="1"/>
    <xf numFmtId="0" fontId="3" fillId="5" borderId="7" xfId="0" applyFont="1" applyFill="1" applyBorder="1"/>
    <xf numFmtId="0" fontId="3" fillId="5" borderId="8" xfId="0" applyFont="1" applyFill="1" applyBorder="1"/>
    <xf numFmtId="0" fontId="0" fillId="5" borderId="6" xfId="0" applyFill="1" applyBorder="1"/>
    <xf numFmtId="0" fontId="3" fillId="5" borderId="23" xfId="0" applyFont="1" applyFill="1" applyBorder="1"/>
    <xf numFmtId="0" fontId="3" fillId="5" borderId="48" xfId="0" applyFont="1" applyFill="1" applyBorder="1"/>
    <xf numFmtId="0" fontId="3" fillId="5" borderId="38" xfId="0" applyFont="1" applyFill="1" applyBorder="1"/>
    <xf numFmtId="0" fontId="3" fillId="5" borderId="36" xfId="0" applyFont="1" applyFill="1" applyBorder="1"/>
    <xf numFmtId="0" fontId="3" fillId="5" borderId="22" xfId="0" applyFont="1" applyFill="1" applyBorder="1"/>
    <xf numFmtId="0" fontId="3" fillId="5" borderId="33" xfId="0" applyFont="1" applyFill="1" applyBorder="1" applyAlignment="1">
      <alignment wrapText="1"/>
    </xf>
    <xf numFmtId="0" fontId="3" fillId="5" borderId="4" xfId="0" applyFont="1" applyFill="1" applyBorder="1" applyAlignment="1">
      <alignment wrapText="1"/>
    </xf>
    <xf numFmtId="0" fontId="2" fillId="5" borderId="32" xfId="0" applyFont="1" applyFill="1" applyBorder="1"/>
    <xf numFmtId="0" fontId="2" fillId="5" borderId="26" xfId="0" applyFont="1" applyFill="1" applyBorder="1"/>
    <xf numFmtId="0" fontId="5" fillId="5" borderId="26" xfId="0" applyFont="1" applyFill="1" applyBorder="1" applyAlignment="1">
      <alignment horizontal="left" wrapText="1"/>
    </xf>
    <xf numFmtId="0" fontId="2" fillId="5" borderId="42" xfId="0" applyFont="1" applyFill="1" applyBorder="1"/>
    <xf numFmtId="0" fontId="2" fillId="5" borderId="24" xfId="0" applyFont="1" applyFill="1" applyBorder="1"/>
    <xf numFmtId="0" fontId="5" fillId="5" borderId="24" xfId="0" applyFont="1" applyFill="1" applyBorder="1" applyAlignment="1">
      <alignment horizontal="left" wrapText="1"/>
    </xf>
    <xf numFmtId="0" fontId="3" fillId="5" borderId="20" xfId="0" applyFont="1" applyFill="1" applyBorder="1" applyAlignment="1">
      <alignment wrapText="1"/>
    </xf>
    <xf numFmtId="0" fontId="0" fillId="5" borderId="36" xfId="0" applyFill="1" applyBorder="1"/>
    <xf numFmtId="0" fontId="0" fillId="5" borderId="14" xfId="0" applyFill="1" applyBorder="1" applyAlignment="1">
      <alignment horizontal="center"/>
    </xf>
    <xf numFmtId="1" fontId="0" fillId="3" borderId="14" xfId="0" applyNumberFormat="1" applyFill="1" applyBorder="1"/>
    <xf numFmtId="0" fontId="0" fillId="5" borderId="22" xfId="0" applyFill="1" applyBorder="1"/>
    <xf numFmtId="0" fontId="0" fillId="2" borderId="18" xfId="0" applyFill="1" applyBorder="1"/>
    <xf numFmtId="1" fontId="0" fillId="3" borderId="18" xfId="0" applyNumberFormat="1" applyFill="1" applyBorder="1"/>
    <xf numFmtId="1" fontId="0" fillId="10" borderId="18" xfId="0" applyNumberFormat="1" applyFill="1" applyBorder="1"/>
    <xf numFmtId="165" fontId="0" fillId="3" borderId="18" xfId="0" applyNumberFormat="1" applyFill="1" applyBorder="1"/>
    <xf numFmtId="2" fontId="0" fillId="3" borderId="24" xfId="0" applyNumberFormat="1" applyFill="1" applyBorder="1"/>
    <xf numFmtId="1" fontId="0" fillId="3" borderId="15" xfId="0" applyNumberFormat="1" applyFill="1" applyBorder="1"/>
    <xf numFmtId="0" fontId="3" fillId="0" borderId="0" xfId="0" applyFont="1" applyBorder="1"/>
    <xf numFmtId="164" fontId="0" fillId="0" borderId="49" xfId="0" applyNumberFormat="1" applyBorder="1"/>
    <xf numFmtId="164" fontId="0" fillId="3" borderId="19" xfId="0" applyNumberFormat="1" applyFill="1" applyBorder="1"/>
    <xf numFmtId="164" fontId="0" fillId="3" borderId="50" xfId="0" applyNumberFormat="1" applyFill="1" applyBorder="1"/>
    <xf numFmtId="0" fontId="2" fillId="5" borderId="39" xfId="0" applyFont="1" applyFill="1" applyBorder="1"/>
    <xf numFmtId="0" fontId="0" fillId="2" borderId="14" xfId="0" applyFill="1" applyBorder="1"/>
    <xf numFmtId="0" fontId="0" fillId="5" borderId="19" xfId="0" applyFill="1" applyBorder="1"/>
    <xf numFmtId="0" fontId="0" fillId="0" borderId="0" xfId="0" applyBorder="1" applyAlignment="1">
      <alignment horizontal="center"/>
    </xf>
    <xf numFmtId="0" fontId="0" fillId="5" borderId="3" xfId="0" applyFill="1" applyBorder="1"/>
    <xf numFmtId="0" fontId="0" fillId="9" borderId="18" xfId="0" applyFill="1" applyBorder="1" applyAlignment="1">
      <alignment horizontal="center"/>
    </xf>
    <xf numFmtId="0" fontId="0" fillId="9" borderId="18" xfId="0" quotePrefix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2" fontId="0" fillId="3" borderId="15" xfId="0" applyNumberFormat="1" applyFill="1" applyBorder="1"/>
    <xf numFmtId="0" fontId="0" fillId="5" borderId="28" xfId="0" applyFill="1" applyBorder="1" applyAlignment="1">
      <alignment horizontal="center"/>
    </xf>
    <xf numFmtId="0" fontId="0" fillId="10" borderId="24" xfId="0" applyFill="1" applyBorder="1"/>
    <xf numFmtId="0" fontId="0" fillId="5" borderId="35" xfId="0" applyFill="1" applyBorder="1"/>
    <xf numFmtId="0" fontId="3" fillId="5" borderId="19" xfId="0" applyFont="1" applyFill="1" applyBorder="1" applyAlignment="1">
      <alignment horizontal="center" wrapText="1"/>
    </xf>
    <xf numFmtId="0" fontId="0" fillId="5" borderId="23" xfId="0" applyFill="1" applyBorder="1" applyAlignment="1">
      <alignment horizontal="left"/>
    </xf>
    <xf numFmtId="0" fontId="0" fillId="5" borderId="37" xfId="0" applyFill="1" applyBorder="1" applyAlignment="1">
      <alignment horizontal="left"/>
    </xf>
    <xf numFmtId="0" fontId="0" fillId="5" borderId="52" xfId="0" applyFill="1" applyBorder="1" applyAlignment="1">
      <alignment horizontal="left"/>
    </xf>
    <xf numFmtId="0" fontId="6" fillId="5" borderId="23" xfId="0" applyFont="1" applyFill="1" applyBorder="1" applyAlignment="1">
      <alignment horizontal="center"/>
    </xf>
    <xf numFmtId="0" fontId="0" fillId="2" borderId="53" xfId="0" applyFill="1" applyBorder="1"/>
    <xf numFmtId="0" fontId="0" fillId="5" borderId="26" xfId="0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1" fontId="0" fillId="3" borderId="28" xfId="0" applyNumberFormat="1" applyFill="1" applyBorder="1"/>
    <xf numFmtId="0" fontId="6" fillId="5" borderId="28" xfId="0" applyFont="1" applyFill="1" applyBorder="1" applyAlignment="1">
      <alignment horizontal="center"/>
    </xf>
    <xf numFmtId="0" fontId="0" fillId="10" borderId="0" xfId="0" applyFill="1" applyBorder="1"/>
    <xf numFmtId="1" fontId="0" fillId="10" borderId="28" xfId="0" applyNumberFormat="1" applyFill="1" applyBorder="1"/>
    <xf numFmtId="0" fontId="0" fillId="2" borderId="24" xfId="0" applyFill="1" applyBorder="1"/>
    <xf numFmtId="0" fontId="0" fillId="0" borderId="0" xfId="0" applyFill="1" applyBorder="1" applyAlignment="1"/>
    <xf numFmtId="0" fontId="0" fillId="5" borderId="45" xfId="0" applyFill="1" applyBorder="1" applyAlignment="1"/>
    <xf numFmtId="0" fontId="0" fillId="5" borderId="54" xfId="0" applyFill="1" applyBorder="1" applyAlignment="1"/>
    <xf numFmtId="0" fontId="0" fillId="2" borderId="7" xfId="0" applyFill="1" applyBorder="1"/>
    <xf numFmtId="0" fontId="0" fillId="2" borderId="0" xfId="0" applyFill="1" applyBorder="1"/>
    <xf numFmtId="1" fontId="0" fillId="3" borderId="0" xfId="0" applyNumberFormat="1" applyFill="1" applyBorder="1"/>
    <xf numFmtId="0" fontId="5" fillId="5" borderId="55" xfId="0" applyFont="1" applyFill="1" applyBorder="1" applyAlignment="1">
      <alignment horizontal="left" wrapText="1"/>
    </xf>
    <xf numFmtId="0" fontId="5" fillId="5" borderId="51" xfId="0" applyFont="1" applyFill="1" applyBorder="1" applyAlignment="1">
      <alignment horizontal="left" wrapText="1"/>
    </xf>
    <xf numFmtId="164" fontId="0" fillId="3" borderId="43" xfId="0" applyNumberFormat="1" applyFill="1" applyBorder="1"/>
    <xf numFmtId="1" fontId="0" fillId="5" borderId="23" xfId="0" applyNumberFormat="1" applyFill="1" applyBorder="1"/>
    <xf numFmtId="2" fontId="0" fillId="5" borderId="23" xfId="0" applyNumberFormat="1" applyFill="1" applyBorder="1"/>
    <xf numFmtId="1" fontId="0" fillId="3" borderId="23" xfId="0" applyNumberFormat="1" applyFill="1" applyBorder="1"/>
    <xf numFmtId="1" fontId="0" fillId="2" borderId="0" xfId="0" applyNumberFormat="1" applyFill="1" applyBorder="1"/>
    <xf numFmtId="165" fontId="0" fillId="2" borderId="0" xfId="0" applyNumberFormat="1" applyFill="1" applyBorder="1"/>
    <xf numFmtId="1" fontId="0" fillId="2" borderId="23" xfId="0" applyNumberFormat="1" applyFill="1" applyBorder="1"/>
    <xf numFmtId="1" fontId="0" fillId="0" borderId="11" xfId="0" applyNumberFormat="1" applyFill="1" applyBorder="1"/>
    <xf numFmtId="0" fontId="0" fillId="0" borderId="23" xfId="0" applyFill="1" applyBorder="1"/>
    <xf numFmtId="1" fontId="0" fillId="0" borderId="23" xfId="0" applyNumberFormat="1" applyFill="1" applyBorder="1"/>
    <xf numFmtId="0" fontId="6" fillId="0" borderId="23" xfId="0" applyFont="1" applyFill="1" applyBorder="1"/>
    <xf numFmtId="0" fontId="0" fillId="11" borderId="23" xfId="0" applyFill="1" applyBorder="1"/>
    <xf numFmtId="1" fontId="0" fillId="11" borderId="11" xfId="0" applyNumberFormat="1" applyFill="1" applyBorder="1"/>
    <xf numFmtId="0" fontId="0" fillId="11" borderId="0" xfId="0" applyFill="1"/>
    <xf numFmtId="1" fontId="6" fillId="11" borderId="11" xfId="0" applyNumberFormat="1" applyFont="1" applyFill="1" applyBorder="1"/>
    <xf numFmtId="1" fontId="0" fillId="12" borderId="23" xfId="0" applyNumberFormat="1" applyFill="1" applyBorder="1"/>
    <xf numFmtId="0" fontId="0" fillId="13" borderId="23" xfId="0" applyFill="1" applyBorder="1"/>
    <xf numFmtId="0" fontId="0" fillId="0" borderId="23" xfId="0" applyBorder="1"/>
    <xf numFmtId="164" fontId="0" fillId="3" borderId="48" xfId="0" applyNumberFormat="1" applyFill="1" applyBorder="1"/>
    <xf numFmtId="0" fontId="18" fillId="15" borderId="47" xfId="0" applyFont="1" applyFill="1" applyBorder="1"/>
    <xf numFmtId="0" fontId="18" fillId="15" borderId="11" xfId="0" applyFont="1" applyFill="1" applyBorder="1"/>
    <xf numFmtId="1" fontId="18" fillId="15" borderId="6" xfId="0" applyNumberFormat="1" applyFont="1" applyFill="1" applyBorder="1"/>
    <xf numFmtId="0" fontId="0" fillId="16" borderId="23" xfId="0" applyFill="1" applyBorder="1"/>
    <xf numFmtId="0" fontId="0" fillId="17" borderId="47" xfId="0" applyFill="1" applyBorder="1"/>
    <xf numFmtId="0" fontId="0" fillId="17" borderId="11" xfId="0" applyFill="1" applyBorder="1"/>
    <xf numFmtId="0" fontId="0" fillId="13" borderId="24" xfId="0" applyFill="1" applyBorder="1"/>
    <xf numFmtId="164" fontId="3" fillId="13" borderId="4" xfId="0" applyNumberFormat="1" applyFont="1" applyFill="1" applyBorder="1" applyAlignment="1">
      <alignment horizontal="center"/>
    </xf>
    <xf numFmtId="0" fontId="0" fillId="13" borderId="17" xfId="0" applyFill="1" applyBorder="1"/>
    <xf numFmtId="0" fontId="0" fillId="13" borderId="49" xfId="0" applyFill="1" applyBorder="1"/>
    <xf numFmtId="0" fontId="2" fillId="13" borderId="23" xfId="0" applyFont="1" applyFill="1" applyBorder="1"/>
    <xf numFmtId="0" fontId="5" fillId="13" borderId="23" xfId="0" applyFont="1" applyFill="1" applyBorder="1"/>
    <xf numFmtId="0" fontId="3" fillId="13" borderId="23" xfId="0" applyFont="1" applyFill="1" applyBorder="1" applyAlignment="1">
      <alignment horizontal="left" wrapText="1"/>
    </xf>
    <xf numFmtId="164" fontId="2" fillId="13" borderId="23" xfId="0" applyNumberFormat="1" applyFont="1" applyFill="1" applyBorder="1"/>
    <xf numFmtId="164" fontId="0" fillId="13" borderId="0" xfId="0" applyNumberFormat="1" applyFill="1" applyBorder="1"/>
    <xf numFmtId="0" fontId="2" fillId="22" borderId="23" xfId="0" applyFont="1" applyFill="1" applyBorder="1"/>
    <xf numFmtId="0" fontId="0" fillId="22" borderId="23" xfId="0" applyFill="1" applyBorder="1"/>
    <xf numFmtId="0" fontId="3" fillId="22" borderId="23" xfId="0" applyFont="1" applyFill="1" applyBorder="1" applyAlignment="1">
      <alignment horizontal="left" wrapText="1"/>
    </xf>
    <xf numFmtId="164" fontId="2" fillId="22" borderId="23" xfId="0" applyNumberFormat="1" applyFont="1" applyFill="1" applyBorder="1"/>
    <xf numFmtId="164" fontId="0" fillId="22" borderId="0" xfId="0" applyNumberFormat="1" applyFill="1"/>
    <xf numFmtId="0" fontId="6" fillId="0" borderId="8" xfId="0" applyFont="1" applyBorder="1"/>
    <xf numFmtId="0" fontId="0" fillId="0" borderId="0" xfId="0" applyFill="1" applyBorder="1"/>
    <xf numFmtId="164" fontId="0" fillId="0" borderId="0" xfId="0" applyNumberFormat="1" applyFill="1" applyBorder="1"/>
    <xf numFmtId="0" fontId="0" fillId="13" borderId="9" xfId="0" applyFill="1" applyBorder="1"/>
    <xf numFmtId="0" fontId="3" fillId="5" borderId="59" xfId="0" applyFont="1" applyFill="1" applyBorder="1" applyAlignment="1">
      <alignment wrapText="1"/>
    </xf>
    <xf numFmtId="1" fontId="0" fillId="3" borderId="19" xfId="0" applyNumberFormat="1" applyFill="1" applyBorder="1"/>
    <xf numFmtId="0" fontId="19" fillId="0" borderId="23" xfId="0" applyFont="1" applyBorder="1"/>
    <xf numFmtId="0" fontId="19" fillId="0" borderId="0" xfId="0" applyFont="1"/>
    <xf numFmtId="0" fontId="20" fillId="0" borderId="23" xfId="0" applyFont="1" applyBorder="1"/>
    <xf numFmtId="0" fontId="19" fillId="13" borderId="23" xfId="0" applyFont="1" applyFill="1" applyBorder="1"/>
    <xf numFmtId="0" fontId="19" fillId="18" borderId="23" xfId="0" applyFont="1" applyFill="1" applyBorder="1"/>
    <xf numFmtId="0" fontId="19" fillId="19" borderId="23" xfId="0" applyFont="1" applyFill="1" applyBorder="1"/>
    <xf numFmtId="0" fontId="19" fillId="20" borderId="23" xfId="0" applyFont="1" applyFill="1" applyBorder="1"/>
    <xf numFmtId="0" fontId="19" fillId="21" borderId="23" xfId="0" applyFont="1" applyFill="1" applyBorder="1"/>
    <xf numFmtId="0" fontId="19" fillId="12" borderId="23" xfId="0" applyFont="1" applyFill="1" applyBorder="1"/>
    <xf numFmtId="0" fontId="21" fillId="0" borderId="23" xfId="1" applyFont="1" applyBorder="1" applyAlignment="1" applyProtection="1"/>
    <xf numFmtId="2" fontId="19" fillId="12" borderId="23" xfId="0" applyNumberFormat="1" applyFont="1" applyFill="1" applyBorder="1"/>
    <xf numFmtId="1" fontId="19" fillId="12" borderId="23" xfId="0" applyNumberFormat="1" applyFont="1" applyFill="1" applyBorder="1"/>
    <xf numFmtId="0" fontId="19" fillId="0" borderId="23" xfId="0" quotePrefix="1" applyFont="1" applyBorder="1"/>
    <xf numFmtId="0" fontId="19" fillId="14" borderId="23" xfId="0" applyFont="1" applyFill="1" applyBorder="1"/>
    <xf numFmtId="1" fontId="19" fillId="0" borderId="23" xfId="0" applyNumberFormat="1" applyFont="1" applyBorder="1"/>
    <xf numFmtId="0" fontId="22" fillId="0" borderId="23" xfId="0" applyFont="1" applyBorder="1"/>
    <xf numFmtId="0" fontId="20" fillId="0" borderId="0" xfId="0" applyFont="1"/>
    <xf numFmtId="0" fontId="19" fillId="11" borderId="0" xfId="0" applyFont="1" applyFill="1"/>
    <xf numFmtId="2" fontId="0" fillId="0" borderId="17" xfId="0" applyNumberFormat="1" applyFill="1" applyBorder="1"/>
    <xf numFmtId="0" fontId="0" fillId="0" borderId="40" xfId="0" applyFill="1" applyBorder="1"/>
    <xf numFmtId="2" fontId="0" fillId="3" borderId="1" xfId="0" applyNumberFormat="1" applyFill="1" applyBorder="1"/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/>
    <xf numFmtId="0" fontId="0" fillId="0" borderId="49" xfId="0" applyBorder="1"/>
    <xf numFmtId="0" fontId="3" fillId="5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5" borderId="11" xfId="0" applyFont="1" applyFill="1" applyBorder="1" applyAlignment="1">
      <alignment horizontal="center"/>
    </xf>
    <xf numFmtId="164" fontId="0" fillId="10" borderId="40" xfId="0" applyNumberFormat="1" applyFill="1" applyBorder="1"/>
    <xf numFmtId="0" fontId="0" fillId="2" borderId="44" xfId="0" applyFill="1" applyBorder="1"/>
    <xf numFmtId="0" fontId="0" fillId="0" borderId="5" xfId="0" applyBorder="1"/>
    <xf numFmtId="0" fontId="0" fillId="0" borderId="49" xfId="0" applyFill="1" applyBorder="1"/>
    <xf numFmtId="0" fontId="0" fillId="0" borderId="18" xfId="0" applyFill="1" applyBorder="1"/>
    <xf numFmtId="2" fontId="0" fillId="0" borderId="18" xfId="0" applyNumberFormat="1" applyFill="1" applyBorder="1"/>
    <xf numFmtId="2" fontId="0" fillId="9" borderId="23" xfId="0" applyNumberFormat="1" applyFill="1" applyBorder="1"/>
    <xf numFmtId="2" fontId="0" fillId="0" borderId="48" xfId="0" applyNumberFormat="1" applyFill="1" applyBorder="1"/>
    <xf numFmtId="0" fontId="0" fillId="0" borderId="48" xfId="0" applyBorder="1"/>
    <xf numFmtId="2" fontId="6" fillId="9" borderId="48" xfId="0" applyNumberFormat="1" applyFont="1" applyFill="1" applyBorder="1"/>
    <xf numFmtId="0" fontId="3" fillId="5" borderId="11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5" borderId="5" xfId="0" applyFont="1" applyFill="1" applyBorder="1" applyAlignment="1">
      <alignment horizontal="center" wrapText="1"/>
    </xf>
    <xf numFmtId="0" fontId="0" fillId="0" borderId="38" xfId="0" applyFill="1" applyBorder="1"/>
    <xf numFmtId="0" fontId="0" fillId="0" borderId="22" xfId="0" applyFill="1" applyBorder="1" applyAlignment="1">
      <alignment horizontal="left"/>
    </xf>
    <xf numFmtId="0" fontId="0" fillId="0" borderId="9" xfId="0" applyFill="1" applyBorder="1" applyAlignment="1">
      <alignment horizontal="left"/>
    </xf>
    <xf numFmtId="164" fontId="0" fillId="0" borderId="18" xfId="0" applyNumberFormat="1" applyFill="1" applyBorder="1"/>
    <xf numFmtId="2" fontId="0" fillId="3" borderId="19" xfId="0" applyNumberFormat="1" applyFill="1" applyBorder="1"/>
    <xf numFmtId="0" fontId="3" fillId="0" borderId="18" xfId="0" applyFont="1" applyBorder="1" applyAlignment="1">
      <alignment horizontal="center" wrapText="1"/>
    </xf>
    <xf numFmtId="0" fontId="3" fillId="0" borderId="18" xfId="0" applyFont="1" applyBorder="1" applyAlignment="1">
      <alignment horizontal="center"/>
    </xf>
    <xf numFmtId="0" fontId="0" fillId="0" borderId="62" xfId="0" applyBorder="1"/>
    <xf numFmtId="0" fontId="0" fillId="0" borderId="12" xfId="0" applyFill="1" applyBorder="1"/>
    <xf numFmtId="0" fontId="14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53" xfId="0" applyBorder="1"/>
    <xf numFmtId="164" fontId="0" fillId="3" borderId="26" xfId="0" applyNumberFormat="1" applyFill="1" applyBorder="1"/>
    <xf numFmtId="0" fontId="0" fillId="5" borderId="56" xfId="0" applyFill="1" applyBorder="1"/>
    <xf numFmtId="0" fontId="0" fillId="5" borderId="58" xfId="0" applyFill="1" applyBorder="1"/>
    <xf numFmtId="164" fontId="0" fillId="13" borderId="24" xfId="0" applyNumberFormat="1" applyFill="1" applyBorder="1"/>
    <xf numFmtId="0" fontId="6" fillId="5" borderId="25" xfId="0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2" fontId="0" fillId="3" borderId="19" xfId="0" applyNumberForma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4" fillId="0" borderId="0" xfId="0" applyFont="1" applyFill="1"/>
    <xf numFmtId="0" fontId="24" fillId="0" borderId="0" xfId="0" applyFont="1"/>
    <xf numFmtId="0" fontId="24" fillId="0" borderId="0" xfId="0" applyFont="1" applyAlignment="1">
      <alignment horizontal="center"/>
    </xf>
    <xf numFmtId="0" fontId="25" fillId="7" borderId="32" xfId="0" applyFont="1" applyFill="1" applyBorder="1"/>
    <xf numFmtId="0" fontId="25" fillId="5" borderId="37" xfId="0" applyFont="1" applyFill="1" applyBorder="1"/>
    <xf numFmtId="0" fontId="24" fillId="2" borderId="23" xfId="0" applyFont="1" applyFill="1" applyBorder="1" applyAlignment="1"/>
    <xf numFmtId="0" fontId="24" fillId="2" borderId="28" xfId="0" applyFont="1" applyFill="1" applyBorder="1" applyAlignment="1"/>
    <xf numFmtId="0" fontId="25" fillId="5" borderId="42" xfId="0" applyFont="1" applyFill="1" applyBorder="1"/>
    <xf numFmtId="0" fontId="24" fillId="2" borderId="24" xfId="0" applyFont="1" applyFill="1" applyBorder="1" applyAlignment="1"/>
    <xf numFmtId="0" fontId="24" fillId="2" borderId="25" xfId="0" applyFont="1" applyFill="1" applyBorder="1" applyAlignment="1"/>
    <xf numFmtId="0" fontId="24" fillId="0" borderId="0" xfId="0" applyFont="1" applyAlignment="1"/>
    <xf numFmtId="0" fontId="25" fillId="0" borderId="12" xfId="0" applyFont="1" applyBorder="1"/>
    <xf numFmtId="0" fontId="24" fillId="0" borderId="0" xfId="0" applyFont="1" applyBorder="1" applyAlignment="1"/>
    <xf numFmtId="0" fontId="24" fillId="0" borderId="16" xfId="0" applyFont="1" applyBorder="1" applyAlignment="1"/>
    <xf numFmtId="0" fontId="25" fillId="7" borderId="33" xfId="0" applyFont="1" applyFill="1" applyBorder="1"/>
    <xf numFmtId="0" fontId="24" fillId="2" borderId="29" xfId="0" applyFont="1" applyFill="1" applyBorder="1" applyAlignment="1"/>
    <xf numFmtId="0" fontId="24" fillId="2" borderId="30" xfId="0" applyFont="1" applyFill="1" applyBorder="1" applyAlignment="1"/>
    <xf numFmtId="0" fontId="23" fillId="0" borderId="0" xfId="0" applyFont="1"/>
    <xf numFmtId="0" fontId="25" fillId="0" borderId="0" xfId="0" applyFont="1" applyAlignment="1">
      <alignment horizontal="right"/>
    </xf>
    <xf numFmtId="0" fontId="24" fillId="5" borderId="32" xfId="0" applyFont="1" applyFill="1" applyBorder="1" applyAlignment="1">
      <alignment horizontal="center"/>
    </xf>
    <xf numFmtId="0" fontId="24" fillId="5" borderId="26" xfId="0" applyFont="1" applyFill="1" applyBorder="1" applyAlignment="1">
      <alignment horizontal="center"/>
    </xf>
    <xf numFmtId="0" fontId="26" fillId="5" borderId="27" xfId="0" applyFont="1" applyFill="1" applyBorder="1" applyAlignment="1">
      <alignment horizontal="center"/>
    </xf>
    <xf numFmtId="0" fontId="24" fillId="5" borderId="37" xfId="0" applyFont="1" applyFill="1" applyBorder="1" applyAlignment="1">
      <alignment horizontal="center"/>
    </xf>
    <xf numFmtId="0" fontId="24" fillId="13" borderId="23" xfId="0" applyFont="1" applyFill="1" applyBorder="1" applyAlignment="1"/>
    <xf numFmtId="0" fontId="24" fillId="10" borderId="23" xfId="0" applyFont="1" applyFill="1" applyBorder="1" applyAlignment="1">
      <alignment horizontal="center"/>
    </xf>
    <xf numFmtId="0" fontId="24" fillId="10" borderId="28" xfId="0" applyFont="1" applyFill="1" applyBorder="1" applyAlignment="1">
      <alignment horizontal="center"/>
    </xf>
    <xf numFmtId="0" fontId="24" fillId="9" borderId="23" xfId="0" applyFont="1" applyFill="1" applyBorder="1"/>
    <xf numFmtId="0" fontId="24" fillId="5" borderId="42" xfId="0" applyFont="1" applyFill="1" applyBorder="1" applyAlignment="1">
      <alignment horizontal="center"/>
    </xf>
    <xf numFmtId="0" fontId="24" fillId="9" borderId="24" xfId="0" applyFont="1" applyFill="1" applyBorder="1"/>
    <xf numFmtId="0" fontId="24" fillId="10" borderId="24" xfId="0" applyFont="1" applyFill="1" applyBorder="1" applyAlignment="1">
      <alignment horizontal="center"/>
    </xf>
    <xf numFmtId="0" fontId="24" fillId="10" borderId="25" xfId="0" applyFont="1" applyFill="1" applyBorder="1" applyAlignment="1">
      <alignment horizontal="center"/>
    </xf>
    <xf numFmtId="0" fontId="24" fillId="0" borderId="0" xfId="0" applyFont="1" applyFill="1" applyBorder="1"/>
    <xf numFmtId="0" fontId="6" fillId="0" borderId="5" xfId="0" applyFont="1" applyBorder="1" applyAlignment="1">
      <alignment vertical="center"/>
    </xf>
    <xf numFmtId="0" fontId="2" fillId="0" borderId="23" xfId="0" applyFont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/>
    <xf numFmtId="0" fontId="2" fillId="23" borderId="23" xfId="0" applyFont="1" applyFill="1" applyBorder="1"/>
    <xf numFmtId="0" fontId="0" fillId="23" borderId="23" xfId="0" applyFill="1" applyBorder="1"/>
    <xf numFmtId="0" fontId="3" fillId="23" borderId="23" xfId="0" applyFont="1" applyFill="1" applyBorder="1" applyAlignment="1">
      <alignment horizontal="left" wrapText="1"/>
    </xf>
    <xf numFmtId="164" fontId="2" fillId="23" borderId="23" xfId="0" applyNumberFormat="1" applyFont="1" applyFill="1" applyBorder="1"/>
    <xf numFmtId="164" fontId="0" fillId="23" borderId="0" xfId="0" applyNumberFormat="1" applyFill="1"/>
    <xf numFmtId="164" fontId="0" fillId="0" borderId="0" xfId="0" applyNumberFormat="1" applyFill="1"/>
    <xf numFmtId="0" fontId="0" fillId="5" borderId="56" xfId="0" applyFill="1" applyBorder="1" applyAlignment="1">
      <alignment horizontal="left"/>
    </xf>
    <xf numFmtId="0" fontId="0" fillId="5" borderId="50" xfId="0" applyFill="1" applyBorder="1" applyAlignment="1">
      <alignment horizontal="left"/>
    </xf>
    <xf numFmtId="0" fontId="0" fillId="5" borderId="32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37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37" xfId="0" applyFill="1" applyBorder="1" applyAlignment="1">
      <alignment horizontal="left"/>
    </xf>
    <xf numFmtId="0" fontId="0" fillId="5" borderId="23" xfId="0" applyFill="1" applyBorder="1" applyAlignment="1">
      <alignment horizontal="left"/>
    </xf>
    <xf numFmtId="0" fontId="14" fillId="5" borderId="34" xfId="0" applyFont="1" applyFill="1" applyBorder="1" applyAlignment="1">
      <alignment horizontal="center"/>
    </xf>
    <xf numFmtId="0" fontId="14" fillId="5" borderId="41" xfId="0" applyFont="1" applyFill="1" applyBorder="1" applyAlignment="1">
      <alignment horizontal="center"/>
    </xf>
    <xf numFmtId="0" fontId="0" fillId="5" borderId="47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5" borderId="8" xfId="0" applyFill="1" applyBorder="1" applyAlignment="1">
      <alignment horizontal="left"/>
    </xf>
    <xf numFmtId="0" fontId="0" fillId="5" borderId="34" xfId="0" applyFill="1" applyBorder="1" applyAlignment="1">
      <alignment horizontal="left"/>
    </xf>
    <xf numFmtId="0" fontId="0" fillId="5" borderId="41" xfId="0" applyFill="1" applyBorder="1" applyAlignment="1">
      <alignment horizontal="left"/>
    </xf>
    <xf numFmtId="0" fontId="0" fillId="5" borderId="46" xfId="0" applyFill="1" applyBorder="1" applyAlignment="1">
      <alignment horizontal="left"/>
    </xf>
    <xf numFmtId="0" fontId="0" fillId="5" borderId="6" xfId="0" applyFill="1" applyBorder="1" applyAlignment="1">
      <alignment horizontal="left"/>
    </xf>
    <xf numFmtId="0" fontId="0" fillId="5" borderId="16" xfId="0" applyFill="1" applyBorder="1" applyAlignment="1">
      <alignment horizontal="left"/>
    </xf>
    <xf numFmtId="0" fontId="0" fillId="5" borderId="57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13" fillId="5" borderId="45" xfId="0" applyFont="1" applyFill="1" applyBorder="1" applyAlignment="1">
      <alignment horizontal="center"/>
    </xf>
    <xf numFmtId="0" fontId="13" fillId="5" borderId="54" xfId="0" applyFont="1" applyFill="1" applyBorder="1" applyAlignment="1">
      <alignment horizontal="center"/>
    </xf>
    <xf numFmtId="0" fontId="13" fillId="5" borderId="6" xfId="0" applyFont="1" applyFill="1" applyBorder="1" applyAlignment="1">
      <alignment horizontal="center"/>
    </xf>
    <xf numFmtId="0" fontId="0" fillId="5" borderId="60" xfId="0" applyFill="1" applyBorder="1" applyAlignment="1">
      <alignment horizontal="left"/>
    </xf>
    <xf numFmtId="0" fontId="0" fillId="5" borderId="61" xfId="0" applyFill="1" applyBorder="1" applyAlignment="1">
      <alignment horizontal="left"/>
    </xf>
    <xf numFmtId="0" fontId="0" fillId="5" borderId="36" xfId="0" applyFill="1" applyBorder="1" applyAlignment="1">
      <alignment horizontal="left"/>
    </xf>
    <xf numFmtId="0" fontId="0" fillId="5" borderId="48" xfId="0" applyFill="1" applyBorder="1" applyAlignment="1">
      <alignment horizontal="left"/>
    </xf>
    <xf numFmtId="0" fontId="2" fillId="5" borderId="47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0" fillId="5" borderId="58" xfId="0" applyFill="1" applyBorder="1" applyAlignment="1">
      <alignment horizontal="left"/>
    </xf>
    <xf numFmtId="0" fontId="2" fillId="5" borderId="32" xfId="0" applyFont="1" applyFill="1" applyBorder="1" applyAlignment="1">
      <alignment horizontal="left"/>
    </xf>
    <xf numFmtId="0" fontId="2" fillId="5" borderId="26" xfId="0" applyFont="1" applyFill="1" applyBorder="1" applyAlignment="1">
      <alignment horizontal="left"/>
    </xf>
    <xf numFmtId="0" fontId="6" fillId="5" borderId="42" xfId="0" applyFont="1" applyFill="1" applyBorder="1" applyAlignment="1">
      <alignment horizontal="left"/>
    </xf>
    <xf numFmtId="0" fontId="6" fillId="5" borderId="24" xfId="0" applyFont="1" applyFill="1" applyBorder="1" applyAlignment="1">
      <alignment horizontal="left"/>
    </xf>
    <xf numFmtId="0" fontId="6" fillId="5" borderId="45" xfId="0" applyFont="1" applyFill="1" applyBorder="1" applyAlignment="1">
      <alignment horizontal="left"/>
    </xf>
    <xf numFmtId="0" fontId="0" fillId="5" borderId="54" xfId="0" applyFill="1" applyBorder="1" applyAlignment="1">
      <alignment horizontal="left"/>
    </xf>
    <xf numFmtId="0" fontId="0" fillId="5" borderId="20" xfId="0" applyFill="1" applyBorder="1" applyAlignment="1">
      <alignment horizontal="left"/>
    </xf>
    <xf numFmtId="0" fontId="6" fillId="5" borderId="12" xfId="0" applyFont="1" applyFill="1" applyBorder="1" applyAlignment="1">
      <alignment horizontal="left"/>
    </xf>
    <xf numFmtId="0" fontId="23" fillId="5" borderId="12" xfId="0" applyFont="1" applyFill="1" applyBorder="1" applyAlignment="1"/>
    <xf numFmtId="0" fontId="23" fillId="5" borderId="0" xfId="0" applyFont="1" applyFill="1" applyBorder="1" applyAlignment="1"/>
    <xf numFmtId="0" fontId="0" fillId="5" borderId="47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yggeriogenergi.d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workbookViewId="0">
      <selection activeCell="F7" sqref="F7"/>
    </sheetView>
  </sheetViews>
  <sheetFormatPr defaultRowHeight="12.75" x14ac:dyDescent="0.2"/>
  <cols>
    <col min="1" max="1" width="11.5703125" customWidth="1"/>
    <col min="3" max="3" width="11.5703125" customWidth="1"/>
    <col min="4" max="4" width="11.85546875" customWidth="1"/>
    <col min="5" max="5" width="11.140625" customWidth="1"/>
    <col min="6" max="6" width="10.42578125" customWidth="1"/>
    <col min="7" max="7" width="10.5703125" customWidth="1"/>
    <col min="8" max="8" width="11" customWidth="1"/>
    <col min="9" max="9" width="10.28515625" customWidth="1"/>
    <col min="10" max="10" width="12" customWidth="1"/>
    <col min="11" max="11" width="13" customWidth="1"/>
    <col min="12" max="12" width="9.42578125" customWidth="1"/>
    <col min="13" max="13" width="15.28515625" bestFit="1" customWidth="1"/>
  </cols>
  <sheetData>
    <row r="1" spans="1:15" x14ac:dyDescent="0.2">
      <c r="A1" s="87" t="s">
        <v>0</v>
      </c>
      <c r="B1" s="1"/>
    </row>
    <row r="3" spans="1:15" ht="13.5" thickBot="1" x14ac:dyDescent="0.25">
      <c r="A3" s="146" t="s">
        <v>1</v>
      </c>
      <c r="B3" s="65"/>
      <c r="C3" s="2"/>
      <c r="D3" s="2"/>
      <c r="E3" s="2"/>
      <c r="F3" s="2"/>
      <c r="G3" s="2"/>
      <c r="H3" s="2"/>
      <c r="I3" s="2"/>
    </row>
    <row r="4" spans="1:15" x14ac:dyDescent="0.2">
      <c r="A4" s="147" t="s">
        <v>2</v>
      </c>
      <c r="B4" s="66"/>
      <c r="C4" s="148" t="s">
        <v>3</v>
      </c>
      <c r="D4" s="67"/>
      <c r="E4" s="148" t="s">
        <v>4</v>
      </c>
      <c r="F4" s="68"/>
      <c r="G4" s="2"/>
      <c r="H4" s="69" t="s">
        <v>5</v>
      </c>
      <c r="I4" s="59"/>
      <c r="J4" s="60"/>
    </row>
    <row r="5" spans="1:15" ht="13.5" thickBot="1" x14ac:dyDescent="0.25">
      <c r="A5" s="2"/>
      <c r="B5" s="2"/>
      <c r="C5" s="2"/>
      <c r="D5" s="2"/>
      <c r="E5" s="2"/>
      <c r="F5" s="2"/>
      <c r="G5" s="2"/>
      <c r="H5" s="3" t="s">
        <v>6</v>
      </c>
      <c r="I5" s="59"/>
      <c r="J5" s="60"/>
    </row>
    <row r="6" spans="1:15" x14ac:dyDescent="0.2">
      <c r="A6" s="137" t="s">
        <v>7</v>
      </c>
      <c r="B6" s="4"/>
      <c r="C6" s="2"/>
      <c r="F6" s="2"/>
      <c r="G6" s="2"/>
      <c r="H6" s="5" t="s">
        <v>8</v>
      </c>
      <c r="I6" s="60"/>
      <c r="J6" s="60"/>
    </row>
    <row r="7" spans="1:15" ht="16.5" thickBot="1" x14ac:dyDescent="0.3">
      <c r="A7" s="149" t="s">
        <v>9</v>
      </c>
      <c r="B7" s="70" t="s">
        <v>10</v>
      </c>
      <c r="C7" s="2"/>
      <c r="F7" s="2"/>
      <c r="G7" s="2"/>
      <c r="H7" s="6" t="s">
        <v>11</v>
      </c>
      <c r="I7" s="60"/>
      <c r="J7" s="60"/>
    </row>
    <row r="8" spans="1:15" x14ac:dyDescent="0.2">
      <c r="A8" s="149" t="s">
        <v>12</v>
      </c>
      <c r="B8" s="71"/>
      <c r="C8" s="2"/>
      <c r="F8" s="2"/>
      <c r="G8" s="2"/>
      <c r="H8" s="2"/>
    </row>
    <row r="9" spans="1:15" ht="13.5" thickBot="1" x14ac:dyDescent="0.25">
      <c r="A9" s="150" t="s">
        <v>14</v>
      </c>
      <c r="B9" s="72"/>
      <c r="C9" s="2"/>
      <c r="F9" s="2"/>
      <c r="G9" s="2"/>
      <c r="H9" s="2"/>
    </row>
    <row r="10" spans="1:15" ht="13.5" thickBo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5" ht="34.5" thickBot="1" x14ac:dyDescent="0.25">
      <c r="A11" s="151" t="s">
        <v>15</v>
      </c>
      <c r="B11" s="7">
        <v>20</v>
      </c>
      <c r="C11" s="152" t="s">
        <v>16</v>
      </c>
      <c r="D11" s="233"/>
      <c r="E11" s="152" t="s">
        <v>17</v>
      </c>
      <c r="F11" s="233"/>
      <c r="G11" s="152" t="s">
        <v>18</v>
      </c>
      <c r="H11" s="8">
        <v>1</v>
      </c>
      <c r="I11" s="152" t="s">
        <v>19</v>
      </c>
      <c r="J11" s="9">
        <v>168</v>
      </c>
    </row>
    <row r="12" spans="1:15" ht="13.5" thickBot="1" x14ac:dyDescent="0.25"/>
    <row r="13" spans="1:15" ht="33.75" x14ac:dyDescent="0.2">
      <c r="A13" s="137" t="s">
        <v>20</v>
      </c>
      <c r="B13" s="10"/>
      <c r="C13" s="138" t="s">
        <v>21</v>
      </c>
      <c r="D13" s="10"/>
      <c r="E13" s="138" t="s">
        <v>22</v>
      </c>
      <c r="F13" s="10"/>
      <c r="G13" s="138" t="s">
        <v>157</v>
      </c>
      <c r="H13" s="10"/>
      <c r="I13" s="139" t="s">
        <v>23</v>
      </c>
      <c r="O13" s="60"/>
    </row>
    <row r="14" spans="1:15" ht="13.5" thickBot="1" x14ac:dyDescent="0.25">
      <c r="A14" s="11"/>
      <c r="B14" s="12"/>
      <c r="C14" s="13">
        <v>0.3</v>
      </c>
      <c r="D14" s="96" t="s">
        <v>119</v>
      </c>
      <c r="E14" s="14" t="s">
        <v>24</v>
      </c>
      <c r="F14" s="12"/>
      <c r="G14" s="15">
        <f>0.001*D11*C14</f>
        <v>0</v>
      </c>
      <c r="H14" s="246" t="s">
        <v>213</v>
      </c>
      <c r="I14" s="16">
        <f>1210*G14</f>
        <v>0</v>
      </c>
    </row>
    <row r="15" spans="1:15" ht="13.5" thickBot="1" x14ac:dyDescent="0.25"/>
    <row r="16" spans="1:15" ht="13.5" thickBot="1" x14ac:dyDescent="0.25">
      <c r="A16" s="140" t="s">
        <v>25</v>
      </c>
      <c r="B16" s="17"/>
      <c r="C16" s="17"/>
      <c r="D16" s="17"/>
      <c r="E16" s="17"/>
      <c r="F16" s="18"/>
    </row>
    <row r="17" spans="1:7" x14ac:dyDescent="0.2">
      <c r="A17" s="141" t="s">
        <v>26</v>
      </c>
      <c r="B17" s="142"/>
      <c r="C17" s="142"/>
      <c r="D17" s="142" t="s">
        <v>27</v>
      </c>
      <c r="E17" s="20"/>
      <c r="F17" s="21">
        <f>'Hjælpeskema 1 &amp; 2'!K19</f>
        <v>0</v>
      </c>
    </row>
    <row r="18" spans="1:7" x14ac:dyDescent="0.2">
      <c r="A18" s="141" t="s">
        <v>28</v>
      </c>
      <c r="B18" s="142"/>
      <c r="C18" s="142"/>
      <c r="D18" s="142" t="s">
        <v>29</v>
      </c>
      <c r="E18" s="20"/>
      <c r="F18" s="21">
        <f>'Hjælpeskema 1 &amp; 2'!K40</f>
        <v>0</v>
      </c>
    </row>
    <row r="19" spans="1:7" ht="13.5" thickBot="1" x14ac:dyDescent="0.25">
      <c r="A19" s="143" t="s">
        <v>20</v>
      </c>
      <c r="B19" s="144"/>
      <c r="C19" s="144"/>
      <c r="D19" s="144" t="s">
        <v>30</v>
      </c>
      <c r="E19" s="24"/>
      <c r="F19" s="25">
        <f>I14</f>
        <v>0</v>
      </c>
    </row>
    <row r="20" spans="1:7" ht="13.5" thickBot="1" x14ac:dyDescent="0.25">
      <c r="A20" s="22"/>
      <c r="B20" s="23"/>
      <c r="C20" s="23"/>
      <c r="D20" s="23"/>
      <c r="E20" s="23" t="s">
        <v>31</v>
      </c>
      <c r="F20" s="26">
        <f>SUM(F17:F19)</f>
        <v>0</v>
      </c>
    </row>
    <row r="21" spans="1:7" ht="13.5" thickBot="1" x14ac:dyDescent="0.25">
      <c r="A21" s="2"/>
      <c r="B21" s="2"/>
      <c r="C21" s="2"/>
      <c r="D21" s="2"/>
      <c r="E21" s="2"/>
      <c r="F21" s="2"/>
    </row>
    <row r="22" spans="1:7" x14ac:dyDescent="0.2">
      <c r="A22" s="136" t="s">
        <v>32</v>
      </c>
      <c r="B22" s="27"/>
      <c r="C22" s="27"/>
      <c r="D22" s="27"/>
      <c r="E22" s="27"/>
      <c r="F22" s="27"/>
      <c r="G22" s="28"/>
    </row>
    <row r="23" spans="1:7" ht="22.5" x14ac:dyDescent="0.2">
      <c r="A23" s="19"/>
      <c r="B23" s="170"/>
      <c r="C23" s="135" t="s">
        <v>33</v>
      </c>
      <c r="D23" s="170"/>
      <c r="E23" s="146" t="s">
        <v>32</v>
      </c>
      <c r="F23" s="170"/>
      <c r="G23" s="103" t="s">
        <v>117</v>
      </c>
    </row>
    <row r="24" spans="1:7" ht="13.5" thickBot="1" x14ac:dyDescent="0.25">
      <c r="A24" s="11"/>
      <c r="B24" s="12"/>
      <c r="C24" s="80"/>
      <c r="D24" s="12"/>
      <c r="E24" s="308"/>
      <c r="F24" s="96" t="s">
        <v>120</v>
      </c>
      <c r="G24" s="121">
        <f>1+E24/16</f>
        <v>1</v>
      </c>
    </row>
    <row r="25" spans="1:7" ht="13.5" thickBot="1" x14ac:dyDescent="0.25"/>
    <row r="26" spans="1:7" x14ac:dyDescent="0.2">
      <c r="A26" s="131" t="s">
        <v>34</v>
      </c>
      <c r="B26" s="145"/>
      <c r="C26" s="10"/>
      <c r="D26" s="10"/>
      <c r="E26" s="28"/>
    </row>
    <row r="27" spans="1:7" ht="23.25" thickBot="1" x14ac:dyDescent="0.25">
      <c r="A27" s="29" t="s">
        <v>214</v>
      </c>
      <c r="C27" s="135" t="s">
        <v>35</v>
      </c>
      <c r="E27" s="250" t="s">
        <v>36</v>
      </c>
    </row>
    <row r="28" spans="1:7" ht="13.5" thickBot="1" x14ac:dyDescent="0.25">
      <c r="A28" s="11"/>
      <c r="B28" s="12"/>
      <c r="C28" s="249"/>
      <c r="D28" s="246" t="s">
        <v>216</v>
      </c>
      <c r="E28" s="251">
        <f>D11*C28</f>
        <v>0</v>
      </c>
    </row>
    <row r="29" spans="1:7" ht="13.5" thickBot="1" x14ac:dyDescent="0.25">
      <c r="A29" s="79"/>
      <c r="B29" s="79"/>
      <c r="C29" s="247"/>
      <c r="D29" s="247"/>
      <c r="E29" s="248"/>
    </row>
    <row r="30" spans="1:7" x14ac:dyDescent="0.2">
      <c r="A30" s="131" t="s">
        <v>34</v>
      </c>
      <c r="B30" s="145"/>
      <c r="C30" s="10"/>
      <c r="D30" s="10"/>
      <c r="E30" s="28"/>
    </row>
    <row r="31" spans="1:7" ht="23.25" thickBot="1" x14ac:dyDescent="0.25">
      <c r="A31" s="29" t="s">
        <v>215</v>
      </c>
      <c r="C31" s="135" t="s">
        <v>35</v>
      </c>
      <c r="E31" s="250" t="s">
        <v>36</v>
      </c>
    </row>
    <row r="32" spans="1:7" ht="13.5" thickBot="1" x14ac:dyDescent="0.25">
      <c r="A32" s="11"/>
      <c r="B32" s="12"/>
      <c r="C32" s="249"/>
      <c r="D32" s="246" t="s">
        <v>216</v>
      </c>
      <c r="E32" s="251">
        <f>D11*C32</f>
        <v>0</v>
      </c>
    </row>
    <row r="33" spans="1:12" ht="13.5" thickBot="1" x14ac:dyDescent="0.25"/>
    <row r="34" spans="1:12" ht="22.5" x14ac:dyDescent="0.2">
      <c r="A34" s="132" t="s">
        <v>37</v>
      </c>
      <c r="B34" s="159" t="s">
        <v>38</v>
      </c>
      <c r="C34" s="159" t="s">
        <v>39</v>
      </c>
      <c r="D34" s="100" t="s">
        <v>25</v>
      </c>
      <c r="E34" s="100" t="s">
        <v>40</v>
      </c>
      <c r="F34" s="100" t="s">
        <v>41</v>
      </c>
      <c r="G34" s="100" t="s">
        <v>42</v>
      </c>
      <c r="H34" s="100" t="s">
        <v>43</v>
      </c>
      <c r="I34" s="100" t="s">
        <v>44</v>
      </c>
      <c r="J34" s="82" t="s">
        <v>45</v>
      </c>
    </row>
    <row r="35" spans="1:12" ht="14.25" x14ac:dyDescent="0.2">
      <c r="A35" s="160"/>
      <c r="B35" s="134" t="s">
        <v>46</v>
      </c>
      <c r="C35" s="101" t="s">
        <v>47</v>
      </c>
      <c r="D35" s="101" t="s">
        <v>48</v>
      </c>
      <c r="E35" s="101" t="s">
        <v>48</v>
      </c>
      <c r="F35" s="101" t="s">
        <v>48</v>
      </c>
      <c r="G35" s="101" t="s">
        <v>48</v>
      </c>
      <c r="H35" s="101" t="s">
        <v>118</v>
      </c>
      <c r="I35" s="101" t="s">
        <v>118</v>
      </c>
      <c r="J35" s="161" t="s">
        <v>48</v>
      </c>
      <c r="K35" s="78"/>
      <c r="L35" s="79"/>
    </row>
    <row r="36" spans="1:12" x14ac:dyDescent="0.2">
      <c r="A36" s="160" t="s">
        <v>49</v>
      </c>
      <c r="B36" s="31">
        <v>30</v>
      </c>
      <c r="C36" s="31">
        <v>7.1</v>
      </c>
      <c r="D36" s="32">
        <f>0.0864*F20*B36*C36</f>
        <v>0</v>
      </c>
      <c r="E36" s="133">
        <f>Solindfald!H26</f>
        <v>0</v>
      </c>
      <c r="F36" s="32">
        <f>($E$28+$E$32)*B36*0.0864</f>
        <v>0</v>
      </c>
      <c r="G36" s="32">
        <f t="shared" ref="G36:G44" si="0">SUM(E36:F36)</f>
        <v>0</v>
      </c>
      <c r="H36" s="33" t="e">
        <f>G36/D36</f>
        <v>#DIV/0!</v>
      </c>
      <c r="I36" s="77" t="e">
        <f>(1-H36^$G$24)/(1-H36^($G$24+1))</f>
        <v>#DIV/0!</v>
      </c>
      <c r="J36" s="162" t="e">
        <f>D36-G36*I36</f>
        <v>#DIV/0!</v>
      </c>
    </row>
    <row r="37" spans="1:12" x14ac:dyDescent="0.2">
      <c r="A37" s="160" t="s">
        <v>50</v>
      </c>
      <c r="B37" s="31">
        <v>31</v>
      </c>
      <c r="C37" s="31">
        <v>11.1</v>
      </c>
      <c r="D37" s="32">
        <f>0.0864*F20*B37*C37</f>
        <v>0</v>
      </c>
      <c r="E37" s="133">
        <f>Solindfald!I26</f>
        <v>0</v>
      </c>
      <c r="F37" s="32">
        <f t="shared" ref="F37:F44" si="1">($E$28+$E$32)*B37*0.0864</f>
        <v>0</v>
      </c>
      <c r="G37" s="32">
        <f t="shared" si="0"/>
        <v>0</v>
      </c>
      <c r="H37" s="33" t="e">
        <f>G37/D37</f>
        <v>#DIV/0!</v>
      </c>
      <c r="I37" s="77" t="e">
        <f t="shared" ref="I37:I44" si="2">(1-H37^$G$24)/(1-H37^($G$24+1))</f>
        <v>#DIV/0!</v>
      </c>
      <c r="J37" s="162" t="e">
        <f t="shared" ref="J37:J44" si="3">D37-G37*I37</f>
        <v>#DIV/0!</v>
      </c>
      <c r="K37" s="76"/>
    </row>
    <row r="38" spans="1:12" x14ac:dyDescent="0.2">
      <c r="A38" s="160" t="s">
        <v>51</v>
      </c>
      <c r="B38" s="31">
        <v>30</v>
      </c>
      <c r="C38" s="31">
        <v>15.5</v>
      </c>
      <c r="D38" s="32">
        <f>0.0864*F20*B38*C38</f>
        <v>0</v>
      </c>
      <c r="E38" s="133">
        <f>Solindfald!J26</f>
        <v>0</v>
      </c>
      <c r="F38" s="32">
        <f t="shared" si="1"/>
        <v>0</v>
      </c>
      <c r="G38" s="32">
        <f t="shared" si="0"/>
        <v>0</v>
      </c>
      <c r="H38" s="33" t="e">
        <f t="shared" ref="H38:H44" si="4">G38/D38</f>
        <v>#DIV/0!</v>
      </c>
      <c r="I38" s="77" t="e">
        <f t="shared" si="2"/>
        <v>#DIV/0!</v>
      </c>
      <c r="J38" s="162" t="e">
        <f t="shared" si="3"/>
        <v>#DIV/0!</v>
      </c>
      <c r="K38" s="76"/>
    </row>
    <row r="39" spans="1:12" x14ac:dyDescent="0.2">
      <c r="A39" s="160" t="s">
        <v>52</v>
      </c>
      <c r="B39" s="31">
        <v>31</v>
      </c>
      <c r="C39" s="31">
        <v>19.2</v>
      </c>
      <c r="D39" s="32">
        <f>0.0864*F20*B39*C39</f>
        <v>0</v>
      </c>
      <c r="E39" s="133">
        <f>Solindfald!K26</f>
        <v>0</v>
      </c>
      <c r="F39" s="32">
        <f t="shared" si="1"/>
        <v>0</v>
      </c>
      <c r="G39" s="32">
        <f t="shared" si="0"/>
        <v>0</v>
      </c>
      <c r="H39" s="33" t="e">
        <f t="shared" si="4"/>
        <v>#DIV/0!</v>
      </c>
      <c r="I39" s="77" t="e">
        <f t="shared" si="2"/>
        <v>#DIV/0!</v>
      </c>
      <c r="J39" s="162" t="e">
        <f t="shared" si="3"/>
        <v>#DIV/0!</v>
      </c>
      <c r="K39" s="76"/>
    </row>
    <row r="40" spans="1:12" x14ac:dyDescent="0.2">
      <c r="A40" s="160" t="s">
        <v>53</v>
      </c>
      <c r="B40" s="31">
        <v>31</v>
      </c>
      <c r="C40" s="31">
        <v>21</v>
      </c>
      <c r="D40" s="32">
        <f>0.0864*B40*C40*F20</f>
        <v>0</v>
      </c>
      <c r="E40" s="133">
        <f>Solindfald!L26</f>
        <v>0</v>
      </c>
      <c r="F40" s="32">
        <f t="shared" si="1"/>
        <v>0</v>
      </c>
      <c r="G40" s="32">
        <f t="shared" si="0"/>
        <v>0</v>
      </c>
      <c r="H40" s="33" t="e">
        <f t="shared" si="4"/>
        <v>#DIV/0!</v>
      </c>
      <c r="I40" s="77" t="e">
        <f t="shared" si="2"/>
        <v>#DIV/0!</v>
      </c>
      <c r="J40" s="162" t="e">
        <f t="shared" si="3"/>
        <v>#DIV/0!</v>
      </c>
      <c r="K40" s="76"/>
    </row>
    <row r="41" spans="1:12" x14ac:dyDescent="0.2">
      <c r="A41" s="160" t="s">
        <v>54</v>
      </c>
      <c r="B41" s="31">
        <v>28</v>
      </c>
      <c r="C41" s="31">
        <v>20.5</v>
      </c>
      <c r="D41" s="32">
        <f>0.0864*F20*B41*C41</f>
        <v>0</v>
      </c>
      <c r="E41" s="133">
        <f>Solindfald!M26</f>
        <v>0</v>
      </c>
      <c r="F41" s="32">
        <f t="shared" si="1"/>
        <v>0</v>
      </c>
      <c r="G41" s="32">
        <f t="shared" si="0"/>
        <v>0</v>
      </c>
      <c r="H41" s="33" t="e">
        <f t="shared" si="4"/>
        <v>#DIV/0!</v>
      </c>
      <c r="I41" s="77" t="e">
        <f t="shared" si="2"/>
        <v>#DIV/0!</v>
      </c>
      <c r="J41" s="162" t="e">
        <f t="shared" si="3"/>
        <v>#DIV/0!</v>
      </c>
      <c r="K41" s="76"/>
    </row>
    <row r="42" spans="1:12" x14ac:dyDescent="0.2">
      <c r="A42" s="160" t="s">
        <v>55</v>
      </c>
      <c r="B42" s="31">
        <v>31</v>
      </c>
      <c r="C42" s="31">
        <v>18.100000000000001</v>
      </c>
      <c r="D42" s="32">
        <f>0.0864*F20*B42*C42</f>
        <v>0</v>
      </c>
      <c r="E42" s="133">
        <f>Solindfald!N26</f>
        <v>0</v>
      </c>
      <c r="F42" s="32">
        <f t="shared" si="1"/>
        <v>0</v>
      </c>
      <c r="G42" s="32">
        <f t="shared" si="0"/>
        <v>0</v>
      </c>
      <c r="H42" s="33" t="e">
        <f t="shared" si="4"/>
        <v>#DIV/0!</v>
      </c>
      <c r="I42" s="77" t="e">
        <f t="shared" si="2"/>
        <v>#DIV/0!</v>
      </c>
      <c r="J42" s="162" t="e">
        <f t="shared" si="3"/>
        <v>#DIV/0!</v>
      </c>
      <c r="K42" s="76"/>
    </row>
    <row r="43" spans="1:12" x14ac:dyDescent="0.2">
      <c r="A43" s="160" t="s">
        <v>56</v>
      </c>
      <c r="B43" s="31">
        <v>30</v>
      </c>
      <c r="C43" s="31">
        <v>14.1</v>
      </c>
      <c r="D43" s="32">
        <f>0.0864*F20*B43*C43</f>
        <v>0</v>
      </c>
      <c r="E43" s="133">
        <f>Solindfald!O26</f>
        <v>0</v>
      </c>
      <c r="F43" s="32">
        <f t="shared" si="1"/>
        <v>0</v>
      </c>
      <c r="G43" s="32">
        <f t="shared" si="0"/>
        <v>0</v>
      </c>
      <c r="H43" s="33" t="e">
        <f t="shared" si="4"/>
        <v>#DIV/0!</v>
      </c>
      <c r="I43" s="77" t="e">
        <f t="shared" si="2"/>
        <v>#DIV/0!</v>
      </c>
      <c r="J43" s="162" t="e">
        <f t="shared" si="3"/>
        <v>#DIV/0!</v>
      </c>
      <c r="K43" s="76"/>
    </row>
    <row r="44" spans="1:12" ht="13.5" thickBot="1" x14ac:dyDescent="0.25">
      <c r="A44" s="163" t="s">
        <v>57</v>
      </c>
      <c r="B44" s="164">
        <v>31</v>
      </c>
      <c r="C44" s="164">
        <v>9.1</v>
      </c>
      <c r="D44" s="165">
        <f>0.0864*F20*B44*C44</f>
        <v>0</v>
      </c>
      <c r="E44" s="166">
        <f>Solindfald!P26</f>
        <v>0</v>
      </c>
      <c r="F44" s="32">
        <f t="shared" si="1"/>
        <v>0</v>
      </c>
      <c r="G44" s="165">
        <f t="shared" si="0"/>
        <v>0</v>
      </c>
      <c r="H44" s="167" t="e">
        <f t="shared" si="4"/>
        <v>#DIV/0!</v>
      </c>
      <c r="I44" s="168" t="e">
        <f t="shared" si="2"/>
        <v>#DIV/0!</v>
      </c>
      <c r="J44" s="169" t="e">
        <f t="shared" si="3"/>
        <v>#DIV/0!</v>
      </c>
      <c r="K44" s="76"/>
    </row>
    <row r="45" spans="1:12" ht="13.5" thickBot="1" x14ac:dyDescent="0.25">
      <c r="A45" s="203" t="s">
        <v>166</v>
      </c>
      <c r="B45" s="203"/>
      <c r="C45" s="203"/>
      <c r="D45" s="211"/>
      <c r="E45" s="211"/>
      <c r="F45" s="211"/>
      <c r="G45" s="211"/>
      <c r="H45" s="212"/>
      <c r="I45" s="213" t="s">
        <v>164</v>
      </c>
      <c r="J45" s="204" t="e">
        <f>SUM(J36:J44)</f>
        <v>#DIV/0!</v>
      </c>
      <c r="K45" s="209" t="s">
        <v>163</v>
      </c>
      <c r="L45" s="210" t="e">
        <f>J45/3.6</f>
        <v>#DIV/0!</v>
      </c>
    </row>
    <row r="46" spans="1:12" ht="13.5" thickBot="1" x14ac:dyDescent="0.25">
      <c r="A46" s="226" t="s">
        <v>208</v>
      </c>
      <c r="B46" s="227"/>
      <c r="C46" s="227"/>
      <c r="D46" s="228"/>
      <c r="E46" s="214"/>
      <c r="F46" s="214"/>
      <c r="G46" s="215"/>
      <c r="H46" s="215"/>
      <c r="I46" s="208"/>
      <c r="J46" s="210"/>
      <c r="K46" s="209"/>
      <c r="L46" s="222"/>
    </row>
    <row r="47" spans="1:12" ht="13.5" thickBot="1" x14ac:dyDescent="0.25">
      <c r="A47" s="230" t="s">
        <v>165</v>
      </c>
      <c r="B47" s="231"/>
      <c r="C47" s="214">
        <f>22*D11-600</f>
        <v>-600</v>
      </c>
      <c r="D47" s="218" t="s">
        <v>193</v>
      </c>
      <c r="E47" s="219"/>
      <c r="F47" s="220"/>
      <c r="G47" s="221"/>
      <c r="H47" s="215"/>
      <c r="I47" s="208" t="s">
        <v>164</v>
      </c>
      <c r="J47" s="210">
        <f>L47*3.6</f>
        <v>0</v>
      </c>
      <c r="K47" s="209" t="s">
        <v>163</v>
      </c>
      <c r="L47" s="222">
        <v>0</v>
      </c>
    </row>
    <row r="48" spans="1:12" x14ac:dyDescent="0.2">
      <c r="A48" s="229" t="s">
        <v>168</v>
      </c>
      <c r="B48" s="229"/>
      <c r="C48" s="216"/>
      <c r="D48" s="217"/>
      <c r="E48" s="216"/>
      <c r="F48" s="216"/>
      <c r="G48" s="215"/>
      <c r="H48" s="215"/>
      <c r="I48" s="208" t="s">
        <v>164</v>
      </c>
      <c r="J48" s="210">
        <f>L48*3.6</f>
        <v>0</v>
      </c>
      <c r="K48" s="209" t="s">
        <v>163</v>
      </c>
      <c r="L48" s="222">
        <f>'Alternativ energi'!C10</f>
        <v>0</v>
      </c>
    </row>
    <row r="49" spans="1:13" x14ac:dyDescent="0.2">
      <c r="A49" s="229" t="s">
        <v>206</v>
      </c>
      <c r="B49" s="229"/>
      <c r="C49" s="216"/>
      <c r="D49" s="217"/>
      <c r="E49" s="216"/>
      <c r="F49" s="216"/>
      <c r="G49" s="215"/>
      <c r="H49" s="215"/>
      <c r="I49" s="208" t="s">
        <v>164</v>
      </c>
      <c r="J49" s="210">
        <f>L49*3.6</f>
        <v>0</v>
      </c>
      <c r="K49" s="209" t="s">
        <v>163</v>
      </c>
      <c r="L49" s="222">
        <f>'Alternativ energi'!C11</f>
        <v>0</v>
      </c>
    </row>
    <row r="50" spans="1:13" x14ac:dyDescent="0.2">
      <c r="A50" s="229" t="s">
        <v>167</v>
      </c>
      <c r="B50" s="229"/>
      <c r="C50" s="216"/>
      <c r="D50" s="218"/>
      <c r="E50" s="216"/>
      <c r="F50" s="216"/>
      <c r="G50" s="218"/>
      <c r="H50" s="215"/>
      <c r="I50" s="208" t="s">
        <v>164</v>
      </c>
      <c r="J50" s="210" t="e">
        <f>L50*3.6</f>
        <v>#DIV/0!</v>
      </c>
      <c r="K50" s="209" t="s">
        <v>163</v>
      </c>
      <c r="L50" s="222" t="e">
        <f>'Alternativ energi'!C23</f>
        <v>#DIV/0!</v>
      </c>
    </row>
    <row r="51" spans="1:13" x14ac:dyDescent="0.2">
      <c r="A51" s="229" t="s">
        <v>206</v>
      </c>
      <c r="B51" s="229"/>
      <c r="C51" s="216"/>
      <c r="D51" s="215"/>
      <c r="E51" s="216"/>
      <c r="F51" s="216"/>
      <c r="G51" s="215"/>
      <c r="H51" s="215"/>
      <c r="I51" s="208" t="s">
        <v>164</v>
      </c>
      <c r="J51" s="222" t="e">
        <f>L51*3.6</f>
        <v>#DIV/0!</v>
      </c>
      <c r="K51" s="209" t="s">
        <v>163</v>
      </c>
      <c r="L51" s="222" t="e">
        <f>L50/3.6</f>
        <v>#DIV/0!</v>
      </c>
    </row>
    <row r="52" spans="1:13" ht="13.5" thickBot="1" x14ac:dyDescent="0.25">
      <c r="A52" s="79"/>
      <c r="B52" s="79"/>
      <c r="C52" s="79"/>
      <c r="D52" s="79"/>
      <c r="E52" s="79"/>
      <c r="F52" s="79"/>
      <c r="G52" s="12"/>
      <c r="H52" s="12"/>
      <c r="I52" s="12"/>
      <c r="J52" s="12"/>
    </row>
    <row r="53" spans="1:13" x14ac:dyDescent="0.2">
      <c r="D53" s="79"/>
      <c r="E53" s="79"/>
      <c r="G53" s="153" t="s">
        <v>114</v>
      </c>
      <c r="H53" s="154"/>
      <c r="I53" s="155" t="s">
        <v>58</v>
      </c>
      <c r="J53" s="54" t="e">
        <f>J45+J47-J48+J49-J50+J51</f>
        <v>#DIV/0!</v>
      </c>
      <c r="K53" s="205" t="s">
        <v>160</v>
      </c>
      <c r="L53" s="54" t="e">
        <f>L45+L47-L48+L49-L50+L51</f>
        <v>#DIV/0!</v>
      </c>
    </row>
    <row r="54" spans="1:13" ht="23.25" thickBot="1" x14ac:dyDescent="0.25">
      <c r="G54" s="156"/>
      <c r="H54" s="157"/>
      <c r="I54" s="158" t="s">
        <v>115</v>
      </c>
      <c r="J54" s="55" t="e">
        <f>J53/D11</f>
        <v>#DIV/0!</v>
      </c>
      <c r="K54" s="206" t="s">
        <v>161</v>
      </c>
      <c r="L54" s="207" t="e">
        <f>J54/3.6</f>
        <v>#DIV/0!</v>
      </c>
    </row>
    <row r="55" spans="1:13" x14ac:dyDescent="0.2">
      <c r="L55" s="79"/>
    </row>
    <row r="56" spans="1:13" x14ac:dyDescent="0.2">
      <c r="A56" s="51" t="s">
        <v>113</v>
      </c>
      <c r="B56" s="52"/>
      <c r="C56" s="236" t="s">
        <v>211</v>
      </c>
      <c r="D56" s="223"/>
      <c r="E56" s="223"/>
      <c r="F56" s="223"/>
      <c r="G56" s="223"/>
      <c r="H56" s="237"/>
      <c r="I56" s="238" t="s">
        <v>59</v>
      </c>
      <c r="J56" s="239" t="e">
        <f>(52.5+1650/D11)*3.6</f>
        <v>#DIV/0!</v>
      </c>
      <c r="K56" s="238" t="s">
        <v>162</v>
      </c>
      <c r="L56" s="240" t="e">
        <f>J56/3.6</f>
        <v>#DIV/0!</v>
      </c>
      <c r="M56" t="e">
        <f>IF((L56&gt;$L$54),"godkendt til 2010","ikke godkendt")</f>
        <v>#DIV/0!</v>
      </c>
    </row>
    <row r="57" spans="1:13" x14ac:dyDescent="0.2">
      <c r="A57" s="51" t="s">
        <v>60</v>
      </c>
      <c r="B57" s="52"/>
      <c r="C57" s="241" t="s">
        <v>212</v>
      </c>
      <c r="D57" s="241"/>
      <c r="E57" s="242"/>
      <c r="F57" s="242"/>
      <c r="G57" s="242"/>
      <c r="H57" s="242"/>
      <c r="I57" s="243" t="s">
        <v>59</v>
      </c>
      <c r="J57" s="244" t="e">
        <f>(30+1000/D11)*3.6</f>
        <v>#DIV/0!</v>
      </c>
      <c r="K57" s="243" t="s">
        <v>162</v>
      </c>
      <c r="L57" s="245" t="e">
        <f>J57/3.6</f>
        <v>#DIV/0!</v>
      </c>
      <c r="M57" t="e">
        <f>IF((L57&gt;$L$54),"godkendt til 2015","ikke godkendt")</f>
        <v>#DIV/0!</v>
      </c>
    </row>
    <row r="58" spans="1:13" x14ac:dyDescent="0.2">
      <c r="C58" s="351" t="s">
        <v>229</v>
      </c>
      <c r="D58" s="351"/>
      <c r="E58" s="352"/>
      <c r="F58" s="352"/>
      <c r="G58" s="352"/>
      <c r="H58" s="352"/>
      <c r="I58" s="353" t="s">
        <v>59</v>
      </c>
      <c r="J58" s="354">
        <f>(20)*3.6</f>
        <v>72</v>
      </c>
      <c r="K58" s="353" t="s">
        <v>162</v>
      </c>
      <c r="L58" s="355">
        <v>20</v>
      </c>
      <c r="M58" t="e">
        <f>IF((L58&gt;$L$54),"godkendt til 2010","ikke godkendt")</f>
        <v>#DIV/0!</v>
      </c>
    </row>
    <row r="59" spans="1:13" x14ac:dyDescent="0.2">
      <c r="A59" s="60"/>
      <c r="B59" s="60"/>
      <c r="C59" s="348"/>
      <c r="D59" s="348"/>
      <c r="E59" s="247"/>
      <c r="F59" s="247"/>
      <c r="G59" s="247"/>
      <c r="H59" s="247"/>
      <c r="I59" s="349"/>
      <c r="J59" s="350"/>
      <c r="K59" s="349"/>
      <c r="L59" s="356"/>
    </row>
    <row r="60" spans="1:13" ht="13.5" thickBot="1" x14ac:dyDescent="0.2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</row>
    <row r="61" spans="1:13" ht="13.5" thickBot="1" x14ac:dyDescent="0.25">
      <c r="A61" s="367" t="s">
        <v>154</v>
      </c>
      <c r="B61" s="368"/>
      <c r="C61" s="368"/>
      <c r="D61" s="369"/>
    </row>
    <row r="62" spans="1:13" x14ac:dyDescent="0.2">
      <c r="A62" s="359" t="s">
        <v>92</v>
      </c>
      <c r="B62" s="360"/>
      <c r="C62" s="192" t="s">
        <v>123</v>
      </c>
      <c r="D62" s="192" t="s">
        <v>139</v>
      </c>
      <c r="E62" s="192" t="s">
        <v>140</v>
      </c>
      <c r="F62" s="192" t="s">
        <v>95</v>
      </c>
      <c r="G62" s="193" t="s">
        <v>141</v>
      </c>
    </row>
    <row r="63" spans="1:13" ht="14.25" x14ac:dyDescent="0.2">
      <c r="A63" s="361"/>
      <c r="B63" s="362"/>
      <c r="C63" s="89" t="s">
        <v>132</v>
      </c>
      <c r="D63" s="89" t="s">
        <v>144</v>
      </c>
      <c r="E63" s="89" t="s">
        <v>47</v>
      </c>
      <c r="F63" s="89"/>
      <c r="G63" s="183" t="s">
        <v>145</v>
      </c>
    </row>
    <row r="64" spans="1:13" x14ac:dyDescent="0.2">
      <c r="A64" s="363" t="s">
        <v>142</v>
      </c>
      <c r="B64" s="364"/>
      <c r="C64" s="88">
        <f>'Hjælpeskema 1 &amp; 2'!I4</f>
        <v>0</v>
      </c>
      <c r="D64" s="85">
        <f>'Hjælpeskema 1 &amp; 2'!D4</f>
        <v>0</v>
      </c>
      <c r="E64" s="84">
        <v>32</v>
      </c>
      <c r="F64" s="86">
        <f>'Hjælpeskema 1 &amp; 2'!J4</f>
        <v>0</v>
      </c>
      <c r="G64" s="194">
        <f>C64*D64*E64*(1-F64)</f>
        <v>0</v>
      </c>
    </row>
    <row r="65" spans="1:13" x14ac:dyDescent="0.2">
      <c r="A65" s="363" t="s">
        <v>130</v>
      </c>
      <c r="B65" s="364"/>
      <c r="C65" s="88">
        <f>'Hjælpeskema 1 &amp; 2'!I5</f>
        <v>0</v>
      </c>
      <c r="D65" s="85">
        <f>'Hjælpeskema 1 &amp; 2'!D5</f>
        <v>0</v>
      </c>
      <c r="E65" s="84">
        <v>32</v>
      </c>
      <c r="F65" s="86">
        <f>'Hjælpeskema 1 &amp; 2'!J5</f>
        <v>0</v>
      </c>
      <c r="G65" s="194">
        <f>C65*D65*E65*(1-F65)</f>
        <v>0</v>
      </c>
    </row>
    <row r="66" spans="1:13" x14ac:dyDescent="0.2">
      <c r="A66" s="363" t="s">
        <v>149</v>
      </c>
      <c r="B66" s="364"/>
      <c r="C66" s="88">
        <f>'Hjælpeskema 1 &amp; 2'!I6</f>
        <v>0</v>
      </c>
      <c r="D66" s="86">
        <f>'Hjælpeskema 1 &amp; 2'!D6</f>
        <v>0</v>
      </c>
      <c r="E66" s="84">
        <v>20</v>
      </c>
      <c r="F66" s="86">
        <f>'Hjælpeskema 1 &amp; 2'!J6</f>
        <v>0</v>
      </c>
      <c r="G66" s="194">
        <f>C66*D66*E66*(1-F66)</f>
        <v>0</v>
      </c>
    </row>
    <row r="67" spans="1:13" x14ac:dyDescent="0.2">
      <c r="A67" s="363" t="s">
        <v>146</v>
      </c>
      <c r="B67" s="364"/>
      <c r="C67" s="88">
        <f>'Hjælpeskema 1 &amp; 2'!I7</f>
        <v>0</v>
      </c>
      <c r="D67" s="85">
        <f>'Hjælpeskema 1 &amp; 2'!D7</f>
        <v>0</v>
      </c>
      <c r="E67" s="84">
        <v>10</v>
      </c>
      <c r="F67" s="86">
        <f>'Hjælpeskema 1 &amp; 2'!J7</f>
        <v>0.3</v>
      </c>
      <c r="G67" s="194">
        <f>C67*D67*E67*(1-F67)</f>
        <v>0</v>
      </c>
    </row>
    <row r="68" spans="1:13" x14ac:dyDescent="0.2">
      <c r="A68" s="363"/>
      <c r="B68" s="364"/>
      <c r="C68" s="190" t="s">
        <v>151</v>
      </c>
      <c r="D68" s="89" t="s">
        <v>150</v>
      </c>
      <c r="E68" s="89" t="s">
        <v>140</v>
      </c>
      <c r="F68" s="89" t="s">
        <v>95</v>
      </c>
      <c r="G68" s="195" t="s">
        <v>141</v>
      </c>
    </row>
    <row r="69" spans="1:13" ht="14.25" x14ac:dyDescent="0.2">
      <c r="A69" s="363"/>
      <c r="B69" s="364"/>
      <c r="C69" s="89" t="s">
        <v>152</v>
      </c>
      <c r="D69" s="89" t="s">
        <v>116</v>
      </c>
      <c r="E69" s="89" t="s">
        <v>47</v>
      </c>
      <c r="F69" s="89"/>
      <c r="G69" s="183" t="s">
        <v>145</v>
      </c>
    </row>
    <row r="70" spans="1:13" x14ac:dyDescent="0.2">
      <c r="A70" s="365" t="s">
        <v>155</v>
      </c>
      <c r="B70" s="366"/>
      <c r="C70" s="86">
        <f>'Hjælpeskema 1 &amp; 2'!I15</f>
        <v>0</v>
      </c>
      <c r="D70" s="86">
        <f>'Hjælpeskema 1 &amp; 2'!D15</f>
        <v>0</v>
      </c>
      <c r="E70" s="191">
        <v>32</v>
      </c>
      <c r="F70" s="196">
        <f>'Hjælpeskema 1 &amp; 2'!J15</f>
        <v>0</v>
      </c>
      <c r="G70" s="194">
        <f>C70*D70*E70*(1-F70)</f>
        <v>0</v>
      </c>
    </row>
    <row r="71" spans="1:13" ht="13.5" thickBot="1" x14ac:dyDescent="0.25">
      <c r="A71" s="372" t="s">
        <v>147</v>
      </c>
      <c r="B71" s="373"/>
      <c r="C71" s="86">
        <f>'Hjælpeskema 1 &amp; 2'!I13</f>
        <v>0</v>
      </c>
      <c r="D71" s="86">
        <f>'Hjælpeskema 1 &amp; 2'!D13</f>
        <v>0</v>
      </c>
      <c r="E71" s="84">
        <v>42</v>
      </c>
      <c r="F71" s="86">
        <f>'Hjælpeskema 1 &amp; 2'!J13</f>
        <v>-0.3</v>
      </c>
      <c r="G71" s="194">
        <f>C71*D71*E71*(1-F71)</f>
        <v>0</v>
      </c>
    </row>
    <row r="72" spans="1:13" ht="13.5" thickBot="1" x14ac:dyDescent="0.25">
      <c r="A72" s="188" t="s">
        <v>148</v>
      </c>
      <c r="B72" s="189"/>
      <c r="C72" s="184">
        <f>'Hjælpeskema 1 &amp; 2'!I14</f>
        <v>0</v>
      </c>
      <c r="D72" s="184">
        <f>'Hjælpeskema 1 &amp; 2'!D14</f>
        <v>0</v>
      </c>
      <c r="E72" s="198">
        <v>32</v>
      </c>
      <c r="F72" s="184">
        <f>'Hjælpeskema 1 &amp; 2'!J14</f>
        <v>0</v>
      </c>
      <c r="G72" s="194">
        <f>C72*D72*E72*(1-F72)</f>
        <v>0</v>
      </c>
      <c r="I72" s="200" t="s">
        <v>159</v>
      </c>
      <c r="J72" s="201"/>
      <c r="K72" s="130"/>
    </row>
    <row r="73" spans="1:13" ht="13.5" thickBot="1" x14ac:dyDescent="0.25">
      <c r="A73" s="188" t="s">
        <v>143</v>
      </c>
      <c r="B73" s="187"/>
      <c r="C73" s="79"/>
      <c r="D73" s="79"/>
      <c r="E73" s="79"/>
      <c r="F73" s="79"/>
      <c r="G73" s="194">
        <f>SUM(G71:G72,G64:G67)</f>
        <v>0</v>
      </c>
      <c r="I73" s="202">
        <v>5</v>
      </c>
      <c r="J73" s="357" t="s">
        <v>158</v>
      </c>
      <c r="K73" s="358"/>
    </row>
    <row r="74" spans="1:13" x14ac:dyDescent="0.2">
      <c r="A74" s="363" t="s">
        <v>153</v>
      </c>
      <c r="B74" s="364"/>
      <c r="C74" s="79"/>
      <c r="D74" s="79"/>
      <c r="E74" s="79"/>
      <c r="F74" s="79"/>
      <c r="G74" s="197">
        <f>'Hjælpeskema 1 &amp; 2'!F60</f>
        <v>0</v>
      </c>
    </row>
    <row r="75" spans="1:13" ht="13.5" thickBot="1" x14ac:dyDescent="0.25">
      <c r="A75" s="370" t="s">
        <v>156</v>
      </c>
      <c r="B75" s="371"/>
      <c r="C75" s="371"/>
      <c r="D75" s="96"/>
      <c r="E75" s="96"/>
      <c r="F75" s="96"/>
      <c r="G75" s="121" t="e">
        <f>G73/G74</f>
        <v>#DIV/0!</v>
      </c>
      <c r="L75" s="199"/>
      <c r="M75" s="199"/>
    </row>
  </sheetData>
  <mergeCells count="14">
    <mergeCell ref="A74:B74"/>
    <mergeCell ref="A70:B70"/>
    <mergeCell ref="A61:D61"/>
    <mergeCell ref="A75:C75"/>
    <mergeCell ref="A71:B71"/>
    <mergeCell ref="J73:K73"/>
    <mergeCell ref="A62:B62"/>
    <mergeCell ref="A63:B63"/>
    <mergeCell ref="A68:B68"/>
    <mergeCell ref="A69:B69"/>
    <mergeCell ref="A64:B64"/>
    <mergeCell ref="A65:B65"/>
    <mergeCell ref="A66:B66"/>
    <mergeCell ref="A67:B67"/>
  </mergeCells>
  <phoneticPr fontId="0" type="noConversion"/>
  <pageMargins left="0.79" right="0.79" top="0.98" bottom="0.98" header="0" footer="0"/>
  <pageSetup paperSize="9" orientation="landscape" horizontalDpi="4294967293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9"/>
  <sheetViews>
    <sheetView topLeftCell="A18" workbookViewId="0">
      <selection activeCell="E23" sqref="E23"/>
    </sheetView>
  </sheetViews>
  <sheetFormatPr defaultRowHeight="12.75" x14ac:dyDescent="0.2"/>
  <cols>
    <col min="1" max="1" width="15" bestFit="1" customWidth="1"/>
    <col min="2" max="2" width="6.42578125" customWidth="1"/>
    <col min="3" max="7" width="11.42578125" customWidth="1"/>
    <col min="10" max="10" width="11.85546875" bestFit="1" customWidth="1"/>
    <col min="11" max="11" width="10.7109375" customWidth="1"/>
  </cols>
  <sheetData>
    <row r="1" spans="1:12" ht="13.5" thickBot="1" x14ac:dyDescent="0.25">
      <c r="A1" s="174" t="s">
        <v>91</v>
      </c>
    </row>
    <row r="2" spans="1:12" ht="13.5" thickBot="1" x14ac:dyDescent="0.25">
      <c r="A2" s="374" t="s">
        <v>218</v>
      </c>
      <c r="B2" s="375"/>
      <c r="C2" s="375"/>
      <c r="D2" s="375"/>
      <c r="E2" s="375"/>
      <c r="F2" s="376"/>
    </row>
    <row r="3" spans="1:12" ht="23.25" thickBot="1" x14ac:dyDescent="0.25">
      <c r="A3" s="367" t="s">
        <v>92</v>
      </c>
      <c r="B3" s="368"/>
      <c r="C3" s="368"/>
      <c r="D3" s="289" t="s">
        <v>93</v>
      </c>
      <c r="E3" s="290"/>
      <c r="F3" s="290"/>
      <c r="G3" s="290"/>
      <c r="H3" s="291"/>
      <c r="I3" s="278" t="s">
        <v>94</v>
      </c>
      <c r="J3" s="278" t="s">
        <v>95</v>
      </c>
      <c r="K3" s="292" t="s">
        <v>96</v>
      </c>
      <c r="L3" s="40"/>
    </row>
    <row r="4" spans="1:12" x14ac:dyDescent="0.2">
      <c r="A4" s="386" t="s">
        <v>169</v>
      </c>
      <c r="B4" s="387"/>
      <c r="C4" s="387"/>
      <c r="D4" s="56">
        <f>F52</f>
        <v>0</v>
      </c>
      <c r="E4" s="270"/>
      <c r="F4" s="286"/>
      <c r="G4" s="286"/>
      <c r="H4" s="287"/>
      <c r="I4" s="288"/>
      <c r="J4" s="175">
        <v>0</v>
      </c>
      <c r="K4" s="41">
        <f>D4*I4</f>
        <v>0</v>
      </c>
    </row>
    <row r="5" spans="1:12" x14ac:dyDescent="0.2">
      <c r="A5" s="363" t="s">
        <v>130</v>
      </c>
      <c r="B5" s="364"/>
      <c r="C5" s="364"/>
      <c r="D5" s="56">
        <f>F48</f>
        <v>0</v>
      </c>
      <c r="E5" s="124"/>
      <c r="F5" s="215"/>
      <c r="G5" s="215"/>
      <c r="H5" s="224"/>
      <c r="I5" s="285"/>
      <c r="J5" s="175">
        <v>0</v>
      </c>
      <c r="K5" s="41">
        <f>D5*I5</f>
        <v>0</v>
      </c>
    </row>
    <row r="6" spans="1:12" x14ac:dyDescent="0.2">
      <c r="A6" s="384" t="s">
        <v>137</v>
      </c>
      <c r="B6" s="385"/>
      <c r="C6" s="385"/>
      <c r="D6" s="279">
        <f>F56</f>
        <v>0</v>
      </c>
      <c r="E6" s="271"/>
      <c r="F6" s="215"/>
      <c r="G6" s="215"/>
      <c r="H6" s="224"/>
      <c r="I6" s="285"/>
      <c r="J6" s="175">
        <v>0</v>
      </c>
      <c r="K6" s="41">
        <f>D6*I6</f>
        <v>0</v>
      </c>
    </row>
    <row r="7" spans="1:12" ht="13.5" thickBot="1" x14ac:dyDescent="0.25">
      <c r="A7" s="364" t="s">
        <v>170</v>
      </c>
      <c r="B7" s="364"/>
      <c r="C7" s="364"/>
      <c r="D7" s="85">
        <f>F57</f>
        <v>0</v>
      </c>
      <c r="E7" s="215"/>
      <c r="F7" s="293"/>
      <c r="G7" s="215"/>
      <c r="H7" s="224"/>
      <c r="I7" s="285"/>
      <c r="J7" s="280">
        <v>0.3</v>
      </c>
      <c r="K7" s="272">
        <f>D7*I7*(1-J7)</f>
        <v>0</v>
      </c>
    </row>
    <row r="8" spans="1:12" ht="13.5" thickBot="1" x14ac:dyDescent="0.25">
      <c r="A8" s="294"/>
      <c r="B8" s="295"/>
      <c r="C8" s="295"/>
      <c r="D8" s="296"/>
      <c r="E8" s="283"/>
      <c r="F8" s="283"/>
      <c r="G8" s="283"/>
      <c r="H8" s="283"/>
      <c r="I8" s="284"/>
      <c r="J8" s="281"/>
      <c r="K8" s="42"/>
    </row>
    <row r="9" spans="1:12" ht="13.5" thickBot="1" x14ac:dyDescent="0.25">
      <c r="A9" s="273"/>
      <c r="B9" s="273"/>
      <c r="C9" s="273"/>
      <c r="D9" s="248"/>
      <c r="E9" s="247"/>
      <c r="F9" s="247"/>
      <c r="G9" s="247"/>
      <c r="H9" s="247"/>
      <c r="I9" s="274"/>
      <c r="J9" s="178" t="s">
        <v>31</v>
      </c>
      <c r="K9" s="42">
        <f>SUM(K4:K8)</f>
        <v>0</v>
      </c>
      <c r="L9" s="247"/>
    </row>
    <row r="10" spans="1:12" ht="13.5" thickBot="1" x14ac:dyDescent="0.25">
      <c r="A10" s="273"/>
      <c r="B10" s="273"/>
      <c r="C10" s="273"/>
      <c r="D10" s="248"/>
      <c r="E10" s="247"/>
      <c r="F10" s="247"/>
      <c r="G10" s="247"/>
      <c r="H10" s="247"/>
      <c r="I10" s="274"/>
      <c r="J10" s="247"/>
      <c r="K10" s="274"/>
      <c r="L10" s="247"/>
    </row>
    <row r="11" spans="1:12" ht="13.5" thickBot="1" x14ac:dyDescent="0.25">
      <c r="A11" s="367" t="s">
        <v>217</v>
      </c>
      <c r="B11" s="368"/>
      <c r="C11" s="368"/>
      <c r="D11" s="368"/>
      <c r="E11" s="368"/>
      <c r="F11" s="369"/>
      <c r="G11" s="282"/>
      <c r="H11" s="275"/>
      <c r="I11" s="274"/>
      <c r="J11" s="247"/>
      <c r="K11" s="274"/>
    </row>
    <row r="12" spans="1:12" ht="23.25" thickBot="1" x14ac:dyDescent="0.25">
      <c r="A12" s="367" t="s">
        <v>92</v>
      </c>
      <c r="B12" s="368"/>
      <c r="C12" s="380"/>
      <c r="D12" s="276" t="s">
        <v>93</v>
      </c>
      <c r="E12" s="277"/>
      <c r="F12" s="277"/>
      <c r="G12" s="298"/>
      <c r="H12" s="299"/>
      <c r="I12" s="35" t="s">
        <v>219</v>
      </c>
      <c r="J12" s="278" t="s">
        <v>95</v>
      </c>
      <c r="K12" s="186" t="s">
        <v>96</v>
      </c>
    </row>
    <row r="13" spans="1:12" x14ac:dyDescent="0.2">
      <c r="A13" s="386" t="s">
        <v>171</v>
      </c>
      <c r="B13" s="387"/>
      <c r="C13" s="387"/>
      <c r="D13" s="123">
        <f>F58</f>
        <v>0</v>
      </c>
      <c r="E13" s="124"/>
      <c r="F13" s="124"/>
      <c r="G13" s="124"/>
      <c r="H13" s="30"/>
      <c r="I13" s="62"/>
      <c r="J13" s="175">
        <v>-0.3</v>
      </c>
      <c r="K13" s="41">
        <f>D13*I13*(1-J13)</f>
        <v>0</v>
      </c>
    </row>
    <row r="14" spans="1:12" x14ac:dyDescent="0.2">
      <c r="A14" s="363" t="s">
        <v>172</v>
      </c>
      <c r="B14" s="364"/>
      <c r="C14" s="364"/>
      <c r="D14" s="56">
        <f>F59</f>
        <v>0</v>
      </c>
      <c r="E14" s="124"/>
      <c r="F14" s="124"/>
      <c r="G14" s="124"/>
      <c r="H14" s="30"/>
      <c r="I14" s="62"/>
      <c r="J14" s="175">
        <v>0</v>
      </c>
      <c r="K14" s="41">
        <f>D14*I14</f>
        <v>0</v>
      </c>
    </row>
    <row r="15" spans="1:12" ht="13.5" thickBot="1" x14ac:dyDescent="0.25">
      <c r="A15" s="363" t="s">
        <v>173</v>
      </c>
      <c r="B15" s="364"/>
      <c r="C15" s="364"/>
      <c r="D15" s="56">
        <f>H40</f>
        <v>0</v>
      </c>
      <c r="E15" s="124"/>
      <c r="F15" s="124"/>
      <c r="G15" s="124"/>
      <c r="H15" s="30"/>
      <c r="I15" s="62"/>
      <c r="J15" s="175">
        <v>0</v>
      </c>
      <c r="K15" s="41">
        <f>D15*I15</f>
        <v>0</v>
      </c>
    </row>
    <row r="16" spans="1:12" ht="13.5" thickBot="1" x14ac:dyDescent="0.25">
      <c r="A16" s="294"/>
      <c r="B16" s="295"/>
      <c r="C16" s="295"/>
      <c r="D16" s="296"/>
      <c r="E16" s="283"/>
      <c r="F16" s="283"/>
      <c r="G16" s="283"/>
      <c r="H16" s="283"/>
      <c r="I16" s="284"/>
      <c r="J16" s="281"/>
      <c r="K16" s="42"/>
    </row>
    <row r="17" spans="1:12" ht="13.5" thickBot="1" x14ac:dyDescent="0.25">
      <c r="A17" s="273"/>
      <c r="B17" s="273"/>
      <c r="C17" s="273"/>
      <c r="D17" s="248"/>
      <c r="E17" s="247"/>
      <c r="F17" s="247"/>
      <c r="G17" s="247"/>
      <c r="H17" s="247"/>
      <c r="I17" s="274"/>
      <c r="J17" s="176" t="s">
        <v>31</v>
      </c>
      <c r="K17" s="297">
        <f>SUM(K13:K16)</f>
        <v>0</v>
      </c>
    </row>
    <row r="18" spans="1:12" ht="13.5" thickBot="1" x14ac:dyDescent="0.25">
      <c r="A18" s="273"/>
      <c r="B18" s="273"/>
      <c r="C18" s="273"/>
      <c r="D18" s="248"/>
      <c r="E18" s="247"/>
      <c r="F18" s="247"/>
      <c r="G18" s="247"/>
      <c r="H18" s="247"/>
      <c r="I18" s="274"/>
      <c r="J18" s="247"/>
      <c r="K18" s="274"/>
    </row>
    <row r="19" spans="1:12" ht="13.5" thickBot="1" x14ac:dyDescent="0.25">
      <c r="A19" s="79"/>
      <c r="B19" s="79"/>
      <c r="C19" s="79"/>
      <c r="D19" s="79"/>
      <c r="E19" s="79"/>
      <c r="F19" s="79"/>
      <c r="G19" s="79"/>
      <c r="H19" s="79"/>
      <c r="I19" s="79"/>
      <c r="J19" s="176" t="s">
        <v>220</v>
      </c>
      <c r="K19" s="297">
        <f>K17+K9</f>
        <v>0</v>
      </c>
    </row>
    <row r="20" spans="1:12" ht="13.5" thickBot="1" x14ac:dyDescent="0.25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</row>
    <row r="21" spans="1:12" ht="13.5" thickBot="1" x14ac:dyDescent="0.25">
      <c r="A21" s="388" t="s">
        <v>121</v>
      </c>
      <c r="B21" s="389"/>
      <c r="C21" s="389"/>
      <c r="D21" s="390"/>
      <c r="E21" s="22"/>
    </row>
    <row r="22" spans="1:12" ht="22.5" x14ac:dyDescent="0.2">
      <c r="A22" s="97" t="s">
        <v>97</v>
      </c>
      <c r="B22" s="81" t="s">
        <v>131</v>
      </c>
      <c r="C22" s="81" t="s">
        <v>98</v>
      </c>
      <c r="D22" s="81" t="s">
        <v>99</v>
      </c>
      <c r="E22" s="81" t="s">
        <v>100</v>
      </c>
      <c r="F22" s="81" t="s">
        <v>101</v>
      </c>
      <c r="G22" s="81" t="s">
        <v>102</v>
      </c>
      <c r="H22" s="81" t="s">
        <v>103</v>
      </c>
      <c r="I22" s="81" t="s">
        <v>104</v>
      </c>
      <c r="J22" s="81" t="s">
        <v>94</v>
      </c>
      <c r="K22" s="82" t="s">
        <v>96</v>
      </c>
      <c r="L22" s="2"/>
    </row>
    <row r="23" spans="1:12" x14ac:dyDescent="0.2">
      <c r="A23" s="98">
        <v>1</v>
      </c>
      <c r="B23" s="73"/>
      <c r="C23" s="73"/>
      <c r="D23" s="74"/>
      <c r="E23" s="73"/>
      <c r="F23" s="73"/>
      <c r="G23" s="73"/>
      <c r="H23" s="75" t="str">
        <f>IF(E23&gt;0,E23*(2*F23+2*G23)," ")</f>
        <v xml:space="preserve"> </v>
      </c>
      <c r="I23" s="43" t="str">
        <f>IF(E23&gt;0,E23*F23*G23," ")</f>
        <v xml:space="preserve"> </v>
      </c>
      <c r="J23" s="99"/>
      <c r="K23" s="83" t="str">
        <f>IF(E23&gt;0,I23*J23," ")</f>
        <v xml:space="preserve"> </v>
      </c>
    </row>
    <row r="24" spans="1:12" x14ac:dyDescent="0.2">
      <c r="A24" s="98">
        <v>2</v>
      </c>
      <c r="B24" s="73"/>
      <c r="C24" s="73"/>
      <c r="D24" s="74"/>
      <c r="E24" s="73"/>
      <c r="F24" s="73"/>
      <c r="G24" s="73"/>
      <c r="H24" s="75" t="str">
        <f>IF(E24&gt;0,E24*(2*F24+2*G24)," ")</f>
        <v xml:space="preserve"> </v>
      </c>
      <c r="I24" s="43" t="str">
        <f>IF(E24&gt;0,E24*F24*G24," ")</f>
        <v xml:space="preserve"> </v>
      </c>
      <c r="J24" s="99"/>
      <c r="K24" s="83" t="str">
        <f>IF(E24&gt;0,I24*J24," ")</f>
        <v xml:space="preserve"> </v>
      </c>
    </row>
    <row r="25" spans="1:12" x14ac:dyDescent="0.2">
      <c r="A25" s="98">
        <v>3</v>
      </c>
      <c r="B25" s="73"/>
      <c r="C25" s="73"/>
      <c r="D25" s="74"/>
      <c r="E25" s="73"/>
      <c r="F25" s="73"/>
      <c r="G25" s="73"/>
      <c r="H25" s="75" t="str">
        <f t="shared" ref="H25:H39" si="0">IF(E25&gt;0,E25*(2*F25+2*G25)," ")</f>
        <v xml:space="preserve"> </v>
      </c>
      <c r="I25" s="43" t="str">
        <f t="shared" ref="I25:I39" si="1">IF(E25&gt;0,E25*F25*G25," ")</f>
        <v xml:space="preserve"> </v>
      </c>
      <c r="J25" s="99"/>
      <c r="K25" s="83" t="str">
        <f t="shared" ref="K25:K39" si="2">IF(E25&gt;0,I25*J25," ")</f>
        <v xml:space="preserve"> </v>
      </c>
    </row>
    <row r="26" spans="1:12" x14ac:dyDescent="0.2">
      <c r="A26" s="98">
        <v>4</v>
      </c>
      <c r="B26" s="73"/>
      <c r="C26" s="73"/>
      <c r="D26" s="74"/>
      <c r="E26" s="73"/>
      <c r="F26" s="73"/>
      <c r="G26" s="73"/>
      <c r="H26" s="75" t="str">
        <f t="shared" si="0"/>
        <v xml:space="preserve"> </v>
      </c>
      <c r="I26" s="43" t="str">
        <f t="shared" si="1"/>
        <v xml:space="preserve"> </v>
      </c>
      <c r="J26" s="99"/>
      <c r="K26" s="83" t="str">
        <f t="shared" si="2"/>
        <v xml:space="preserve"> </v>
      </c>
    </row>
    <row r="27" spans="1:12" x14ac:dyDescent="0.2">
      <c r="A27" s="98">
        <v>5</v>
      </c>
      <c r="B27" s="73"/>
      <c r="C27" s="73"/>
      <c r="D27" s="74"/>
      <c r="E27" s="73"/>
      <c r="F27" s="73"/>
      <c r="G27" s="73"/>
      <c r="H27" s="75" t="str">
        <f t="shared" si="0"/>
        <v xml:space="preserve"> </v>
      </c>
      <c r="I27" s="43" t="str">
        <f t="shared" si="1"/>
        <v xml:space="preserve"> </v>
      </c>
      <c r="J27" s="99"/>
      <c r="K27" s="83" t="str">
        <f t="shared" si="2"/>
        <v xml:space="preserve"> </v>
      </c>
    </row>
    <row r="28" spans="1:12" x14ac:dyDescent="0.2">
      <c r="A28" s="98">
        <v>6</v>
      </c>
      <c r="B28" s="73"/>
      <c r="C28" s="73"/>
      <c r="D28" s="74"/>
      <c r="E28" s="73"/>
      <c r="F28" s="73"/>
      <c r="G28" s="73"/>
      <c r="H28" s="75" t="str">
        <f t="shared" si="0"/>
        <v xml:space="preserve"> </v>
      </c>
      <c r="I28" s="43" t="str">
        <f t="shared" si="1"/>
        <v xml:space="preserve"> </v>
      </c>
      <c r="J28" s="99"/>
      <c r="K28" s="83" t="str">
        <f t="shared" si="2"/>
        <v xml:space="preserve"> </v>
      </c>
    </row>
    <row r="29" spans="1:12" x14ac:dyDescent="0.2">
      <c r="A29" s="98">
        <v>7</v>
      </c>
      <c r="B29" s="73"/>
      <c r="C29" s="73"/>
      <c r="D29" s="74"/>
      <c r="E29" s="73"/>
      <c r="F29" s="73"/>
      <c r="G29" s="73"/>
      <c r="H29" s="75" t="str">
        <f t="shared" si="0"/>
        <v xml:space="preserve"> </v>
      </c>
      <c r="I29" s="43" t="str">
        <f t="shared" si="1"/>
        <v xml:space="preserve"> </v>
      </c>
      <c r="J29" s="99"/>
      <c r="K29" s="83" t="str">
        <f t="shared" si="2"/>
        <v xml:space="preserve"> </v>
      </c>
    </row>
    <row r="30" spans="1:12" x14ac:dyDescent="0.2">
      <c r="A30" s="98">
        <v>8</v>
      </c>
      <c r="B30" s="73"/>
      <c r="C30" s="73"/>
      <c r="D30" s="74"/>
      <c r="E30" s="73"/>
      <c r="F30" s="73"/>
      <c r="G30" s="73"/>
      <c r="H30" s="75" t="str">
        <f t="shared" si="0"/>
        <v xml:space="preserve"> </v>
      </c>
      <c r="I30" s="43" t="str">
        <f t="shared" si="1"/>
        <v xml:space="preserve"> </v>
      </c>
      <c r="J30" s="99"/>
      <c r="K30" s="83" t="str">
        <f t="shared" si="2"/>
        <v xml:space="preserve"> </v>
      </c>
    </row>
    <row r="31" spans="1:12" x14ac:dyDescent="0.2">
      <c r="A31" s="98">
        <v>9</v>
      </c>
      <c r="B31" s="73"/>
      <c r="C31" s="73"/>
      <c r="D31" s="74"/>
      <c r="E31" s="73"/>
      <c r="F31" s="73"/>
      <c r="G31" s="73"/>
      <c r="H31" s="75" t="str">
        <f t="shared" si="0"/>
        <v xml:space="preserve"> </v>
      </c>
      <c r="I31" s="43" t="str">
        <f t="shared" si="1"/>
        <v xml:space="preserve"> </v>
      </c>
      <c r="J31" s="99"/>
      <c r="K31" s="83" t="str">
        <f t="shared" si="2"/>
        <v xml:space="preserve"> </v>
      </c>
    </row>
    <row r="32" spans="1:12" x14ac:dyDescent="0.2">
      <c r="A32" s="98">
        <v>10</v>
      </c>
      <c r="B32" s="73"/>
      <c r="C32" s="73"/>
      <c r="D32" s="74"/>
      <c r="E32" s="73"/>
      <c r="F32" s="73"/>
      <c r="G32" s="73"/>
      <c r="H32" s="75" t="str">
        <f t="shared" si="0"/>
        <v xml:space="preserve"> </v>
      </c>
      <c r="I32" s="43" t="str">
        <f t="shared" si="1"/>
        <v xml:space="preserve"> </v>
      </c>
      <c r="J32" s="99"/>
      <c r="K32" s="83" t="str">
        <f t="shared" si="2"/>
        <v xml:space="preserve"> </v>
      </c>
    </row>
    <row r="33" spans="1:14" x14ac:dyDescent="0.2">
      <c r="A33" s="98">
        <v>11</v>
      </c>
      <c r="B33" s="73"/>
      <c r="C33" s="73"/>
      <c r="D33" s="74"/>
      <c r="E33" s="73"/>
      <c r="F33" s="73"/>
      <c r="G33" s="73"/>
      <c r="H33" s="75" t="str">
        <f t="shared" si="0"/>
        <v xml:space="preserve"> </v>
      </c>
      <c r="I33" s="43" t="str">
        <f t="shared" si="1"/>
        <v xml:space="preserve"> </v>
      </c>
      <c r="J33" s="99"/>
      <c r="K33" s="83" t="str">
        <f t="shared" si="2"/>
        <v xml:space="preserve"> </v>
      </c>
    </row>
    <row r="34" spans="1:14" x14ac:dyDescent="0.2">
      <c r="A34" s="98">
        <v>12</v>
      </c>
      <c r="B34" s="73"/>
      <c r="C34" s="73"/>
      <c r="D34" s="74"/>
      <c r="E34" s="73"/>
      <c r="F34" s="73"/>
      <c r="G34" s="73"/>
      <c r="H34" s="75" t="str">
        <f t="shared" si="0"/>
        <v xml:space="preserve"> </v>
      </c>
      <c r="I34" s="43" t="str">
        <f t="shared" si="1"/>
        <v xml:space="preserve"> </v>
      </c>
      <c r="J34" s="99"/>
      <c r="K34" s="83" t="str">
        <f t="shared" si="2"/>
        <v xml:space="preserve"> </v>
      </c>
    </row>
    <row r="35" spans="1:14" x14ac:dyDescent="0.2">
      <c r="A35" s="98">
        <v>13</v>
      </c>
      <c r="B35" s="73"/>
      <c r="C35" s="73"/>
      <c r="D35" s="74"/>
      <c r="E35" s="73"/>
      <c r="F35" s="73"/>
      <c r="G35" s="73"/>
      <c r="H35" s="75" t="str">
        <f t="shared" si="0"/>
        <v xml:space="preserve"> </v>
      </c>
      <c r="I35" s="43" t="str">
        <f t="shared" si="1"/>
        <v xml:space="preserve"> </v>
      </c>
      <c r="J35" s="99"/>
      <c r="K35" s="83" t="str">
        <f t="shared" si="2"/>
        <v xml:space="preserve"> </v>
      </c>
    </row>
    <row r="36" spans="1:14" x14ac:dyDescent="0.2">
      <c r="A36" s="98">
        <v>14</v>
      </c>
      <c r="B36" s="73"/>
      <c r="C36" s="73"/>
      <c r="D36" s="74"/>
      <c r="E36" s="73"/>
      <c r="F36" s="73"/>
      <c r="G36" s="73"/>
      <c r="H36" s="75" t="str">
        <f t="shared" si="0"/>
        <v xml:space="preserve"> </v>
      </c>
      <c r="I36" s="43" t="str">
        <f t="shared" si="1"/>
        <v xml:space="preserve"> </v>
      </c>
      <c r="J36" s="99"/>
      <c r="K36" s="83" t="str">
        <f t="shared" si="2"/>
        <v xml:space="preserve"> </v>
      </c>
    </row>
    <row r="37" spans="1:14" x14ac:dyDescent="0.2">
      <c r="A37" s="98">
        <v>15</v>
      </c>
      <c r="B37" s="73"/>
      <c r="C37" s="73"/>
      <c r="D37" s="74"/>
      <c r="E37" s="73"/>
      <c r="F37" s="73"/>
      <c r="G37" s="73"/>
      <c r="H37" s="75" t="str">
        <f t="shared" si="0"/>
        <v xml:space="preserve"> </v>
      </c>
      <c r="I37" s="43" t="str">
        <f t="shared" si="1"/>
        <v xml:space="preserve"> </v>
      </c>
      <c r="J37" s="99" t="str">
        <f>IF(E37&gt;0,#REF!," ")</f>
        <v xml:space="preserve"> </v>
      </c>
      <c r="K37" s="83" t="str">
        <f t="shared" si="2"/>
        <v xml:space="preserve"> </v>
      </c>
    </row>
    <row r="38" spans="1:14" x14ac:dyDescent="0.2">
      <c r="A38" s="98">
        <v>16</v>
      </c>
      <c r="B38" s="73"/>
      <c r="C38" s="73"/>
      <c r="D38" s="74"/>
      <c r="E38" s="73"/>
      <c r="F38" s="73"/>
      <c r="G38" s="73"/>
      <c r="H38" s="75" t="str">
        <f t="shared" si="0"/>
        <v xml:space="preserve"> </v>
      </c>
      <c r="I38" s="43" t="str">
        <f t="shared" si="1"/>
        <v xml:space="preserve"> </v>
      </c>
      <c r="J38" s="99" t="str">
        <f>IF(E38&gt;0,#REF!," ")</f>
        <v xml:space="preserve"> </v>
      </c>
      <c r="K38" s="83" t="str">
        <f t="shared" si="2"/>
        <v xml:space="preserve"> </v>
      </c>
    </row>
    <row r="39" spans="1:14" ht="13.5" thickBot="1" x14ac:dyDescent="0.25">
      <c r="A39" s="111">
        <v>16</v>
      </c>
      <c r="B39" s="179"/>
      <c r="C39" s="179"/>
      <c r="D39" s="180"/>
      <c r="E39" s="179"/>
      <c r="F39" s="179"/>
      <c r="G39" s="179"/>
      <c r="H39" s="181" t="str">
        <f t="shared" si="0"/>
        <v xml:space="preserve"> </v>
      </c>
      <c r="I39" s="119" t="str">
        <f t="shared" si="1"/>
        <v xml:space="preserve"> </v>
      </c>
      <c r="J39" s="120" t="str">
        <f>IF(E39&gt;0,#REF!," ")</f>
        <v xml:space="preserve"> </v>
      </c>
      <c r="K39" s="182" t="str">
        <f t="shared" si="2"/>
        <v xml:space="preserve"> </v>
      </c>
    </row>
    <row r="40" spans="1:14" ht="13.5" thickBot="1" x14ac:dyDescent="0.25">
      <c r="A40" s="177"/>
      <c r="B40" s="177"/>
      <c r="C40" s="79"/>
      <c r="D40" s="125"/>
      <c r="E40" s="50">
        <f>SUM(E23:E39)</f>
        <v>0</v>
      </c>
      <c r="F40" s="29"/>
      <c r="G40" s="125"/>
      <c r="H40" s="311">
        <f>SUM(H23:H39)</f>
        <v>0</v>
      </c>
      <c r="I40" s="312">
        <f>SUM(I23:I39)</f>
        <v>0</v>
      </c>
      <c r="J40" s="176" t="s">
        <v>105</v>
      </c>
      <c r="K40" s="297">
        <f>SUM(K23:K39)</f>
        <v>0</v>
      </c>
    </row>
    <row r="41" spans="1:14" x14ac:dyDescent="0.2">
      <c r="A41" s="177"/>
      <c r="B41" s="177"/>
      <c r="C41" s="79"/>
      <c r="D41" s="79"/>
      <c r="E41" s="247"/>
      <c r="F41" s="79"/>
      <c r="G41" s="79"/>
      <c r="H41" s="78"/>
      <c r="I41" s="310"/>
      <c r="J41" s="247"/>
      <c r="K41" s="274"/>
    </row>
    <row r="42" spans="1:14" ht="13.5" thickBot="1" x14ac:dyDescent="0.25">
      <c r="H42" s="247"/>
      <c r="I42" s="247"/>
      <c r="J42" s="247"/>
      <c r="K42" s="247"/>
    </row>
    <row r="43" spans="1:14" ht="15" x14ac:dyDescent="0.25">
      <c r="A43" s="381" t="s">
        <v>222</v>
      </c>
      <c r="B43" s="382"/>
      <c r="C43" s="382"/>
      <c r="D43" s="382"/>
      <c r="E43" s="382"/>
      <c r="F43" s="383"/>
      <c r="G43" s="383"/>
      <c r="H43" s="301"/>
      <c r="I43" s="247"/>
      <c r="N43" s="60"/>
    </row>
    <row r="44" spans="1:14" ht="13.5" thickBot="1" x14ac:dyDescent="0.25">
      <c r="A44" s="60"/>
      <c r="B44" s="60"/>
      <c r="C44" s="60"/>
      <c r="D44" s="60"/>
      <c r="E44" s="60"/>
      <c r="H44" s="302"/>
      <c r="I44" s="78"/>
      <c r="N44" s="60"/>
    </row>
    <row r="45" spans="1:14" x14ac:dyDescent="0.2">
      <c r="A45" s="396" t="s">
        <v>223</v>
      </c>
      <c r="B45" s="397"/>
      <c r="C45" s="397"/>
      <c r="D45" s="397"/>
      <c r="E45" s="398"/>
      <c r="F45" s="122"/>
      <c r="G45" s="193" t="s">
        <v>122</v>
      </c>
      <c r="H45" s="78"/>
      <c r="I45" s="69" t="s">
        <v>5</v>
      </c>
      <c r="N45" s="60"/>
    </row>
    <row r="46" spans="1:14" ht="13.5" thickBot="1" x14ac:dyDescent="0.25">
      <c r="A46" s="394" t="s">
        <v>13</v>
      </c>
      <c r="B46" s="395"/>
      <c r="C46" s="395"/>
      <c r="D46" s="395"/>
      <c r="E46" s="395"/>
      <c r="F46" s="232"/>
      <c r="G46" s="309" t="s">
        <v>122</v>
      </c>
      <c r="H46" s="247"/>
      <c r="I46" s="3" t="s">
        <v>6</v>
      </c>
      <c r="N46" s="60"/>
    </row>
    <row r="47" spans="1:14" ht="13.5" thickBot="1" x14ac:dyDescent="0.25">
      <c r="F47" s="304"/>
      <c r="G47" s="300"/>
      <c r="H47" s="247"/>
      <c r="I47" s="5" t="s">
        <v>8</v>
      </c>
      <c r="J47" s="199"/>
    </row>
    <row r="48" spans="1:14" ht="15" thickBot="1" x14ac:dyDescent="0.25">
      <c r="A48" s="374" t="s">
        <v>124</v>
      </c>
      <c r="B48" s="375"/>
      <c r="C48" s="375"/>
      <c r="D48" s="145"/>
      <c r="E48" s="185"/>
      <c r="F48" s="305">
        <f>Hovedskema!D11</f>
        <v>0</v>
      </c>
      <c r="G48" s="126" t="s">
        <v>128</v>
      </c>
      <c r="H48" s="79"/>
      <c r="I48" s="6" t="s">
        <v>11</v>
      </c>
      <c r="J48" s="79"/>
      <c r="K48" s="79"/>
    </row>
    <row r="49" spans="1:7" ht="14.25" x14ac:dyDescent="0.2">
      <c r="A49" s="372" t="s">
        <v>125</v>
      </c>
      <c r="B49" s="373"/>
      <c r="C49" s="373"/>
      <c r="D49" s="92"/>
      <c r="E49" s="93"/>
      <c r="F49" s="225">
        <f>Hovedskema!D11</f>
        <v>0</v>
      </c>
      <c r="G49" s="127" t="s">
        <v>128</v>
      </c>
    </row>
    <row r="50" spans="1:7" ht="14.25" x14ac:dyDescent="0.2">
      <c r="A50" s="378" t="s">
        <v>129</v>
      </c>
      <c r="B50" s="379"/>
      <c r="C50" s="379"/>
      <c r="D50" s="90"/>
      <c r="E50" s="91"/>
      <c r="F50" s="94">
        <f>I40</f>
        <v>0</v>
      </c>
      <c r="G50" s="127" t="s">
        <v>128</v>
      </c>
    </row>
    <row r="51" spans="1:7" ht="14.25" x14ac:dyDescent="0.2">
      <c r="A51" s="372" t="s">
        <v>126</v>
      </c>
      <c r="B51" s="373"/>
      <c r="C51" s="373"/>
      <c r="D51" s="92"/>
      <c r="E51" s="93"/>
      <c r="F51" s="47">
        <f>F53*F46</f>
        <v>0</v>
      </c>
      <c r="G51" s="127" t="s">
        <v>128</v>
      </c>
    </row>
    <row r="52" spans="1:7" ht="14.25" x14ac:dyDescent="0.2">
      <c r="A52" s="399" t="s">
        <v>207</v>
      </c>
      <c r="B52" s="379"/>
      <c r="C52" s="379"/>
      <c r="D52" s="90"/>
      <c r="E52" s="91"/>
      <c r="F52" s="47">
        <f>F51-F50</f>
        <v>0</v>
      </c>
      <c r="G52" s="127" t="s">
        <v>128</v>
      </c>
    </row>
    <row r="53" spans="1:7" ht="13.5" thickBot="1" x14ac:dyDescent="0.25">
      <c r="A53" s="377" t="s">
        <v>127</v>
      </c>
      <c r="B53" s="357"/>
      <c r="C53" s="357"/>
      <c r="D53" s="306"/>
      <c r="E53" s="307"/>
      <c r="F53" s="308"/>
      <c r="G53" s="129" t="s">
        <v>122</v>
      </c>
    </row>
    <row r="54" spans="1:7" ht="13.5" thickBot="1" x14ac:dyDescent="0.25">
      <c r="F54" s="303"/>
      <c r="G54" s="79"/>
    </row>
    <row r="55" spans="1:7" x14ac:dyDescent="0.2">
      <c r="A55" s="392" t="s">
        <v>221</v>
      </c>
      <c r="B55" s="393"/>
      <c r="C55" s="393"/>
      <c r="D55" s="393"/>
      <c r="E55" s="393"/>
      <c r="F55" s="44"/>
      <c r="G55" s="45"/>
    </row>
    <row r="56" spans="1:7" ht="14.25" x14ac:dyDescent="0.2">
      <c r="A56" s="363" t="s">
        <v>133</v>
      </c>
      <c r="B56" s="364"/>
      <c r="C56" s="364"/>
      <c r="D56" s="364"/>
      <c r="E56" s="364"/>
      <c r="F56" s="53"/>
      <c r="G56" s="127" t="s">
        <v>128</v>
      </c>
    </row>
    <row r="57" spans="1:7" ht="14.25" x14ac:dyDescent="0.2">
      <c r="A57" s="363" t="s">
        <v>134</v>
      </c>
      <c r="B57" s="364"/>
      <c r="C57" s="364"/>
      <c r="D57" s="364"/>
      <c r="E57" s="364"/>
      <c r="F57" s="47">
        <f>F49-F56</f>
        <v>0</v>
      </c>
      <c r="G57" s="127" t="s">
        <v>128</v>
      </c>
    </row>
    <row r="58" spans="1:7" x14ac:dyDescent="0.2">
      <c r="A58" s="363" t="s">
        <v>135</v>
      </c>
      <c r="B58" s="364"/>
      <c r="C58" s="364"/>
      <c r="D58" s="364"/>
      <c r="E58" s="364"/>
      <c r="F58" s="53"/>
      <c r="G58" s="127" t="s">
        <v>122</v>
      </c>
    </row>
    <row r="59" spans="1:7" x14ac:dyDescent="0.2">
      <c r="A59" s="363" t="s">
        <v>136</v>
      </c>
      <c r="B59" s="364"/>
      <c r="C59" s="364"/>
      <c r="D59" s="364"/>
      <c r="E59" s="364"/>
      <c r="F59" s="47">
        <f>F53-F58</f>
        <v>0</v>
      </c>
      <c r="G59" s="127" t="s">
        <v>122</v>
      </c>
    </row>
    <row r="60" spans="1:7" ht="15" thickBot="1" x14ac:dyDescent="0.25">
      <c r="A60" s="377" t="s">
        <v>138</v>
      </c>
      <c r="B60" s="357"/>
      <c r="C60" s="357"/>
      <c r="D60" s="357"/>
      <c r="E60" s="391"/>
      <c r="F60" s="128">
        <f>F52+F48+F49</f>
        <v>0</v>
      </c>
      <c r="G60" s="129" t="s">
        <v>128</v>
      </c>
    </row>
    <row r="65" spans="6:6" x14ac:dyDescent="0.2">
      <c r="F65" s="79"/>
    </row>
    <row r="66" spans="6:6" x14ac:dyDescent="0.2">
      <c r="F66" s="79"/>
    </row>
    <row r="67" spans="6:6" x14ac:dyDescent="0.2">
      <c r="F67" s="79"/>
    </row>
    <row r="68" spans="6:6" x14ac:dyDescent="0.2">
      <c r="F68" s="79"/>
    </row>
    <row r="69" spans="6:6" x14ac:dyDescent="0.2">
      <c r="F69" s="79"/>
    </row>
  </sheetData>
  <mergeCells count="27">
    <mergeCell ref="A60:E60"/>
    <mergeCell ref="A55:E55"/>
    <mergeCell ref="A46:E46"/>
    <mergeCell ref="A45:E45"/>
    <mergeCell ref="A51:C51"/>
    <mergeCell ref="A48:C48"/>
    <mergeCell ref="A49:C49"/>
    <mergeCell ref="A52:C52"/>
    <mergeCell ref="A56:E56"/>
    <mergeCell ref="A57:E57"/>
    <mergeCell ref="A58:E58"/>
    <mergeCell ref="A59:E59"/>
    <mergeCell ref="A3:C3"/>
    <mergeCell ref="A2:F2"/>
    <mergeCell ref="A53:C53"/>
    <mergeCell ref="A50:C50"/>
    <mergeCell ref="A11:F11"/>
    <mergeCell ref="A12:C12"/>
    <mergeCell ref="A43:G43"/>
    <mergeCell ref="A6:C6"/>
    <mergeCell ref="A5:C5"/>
    <mergeCell ref="A4:C4"/>
    <mergeCell ref="A21:D21"/>
    <mergeCell ref="A14:C14"/>
    <mergeCell ref="A15:C15"/>
    <mergeCell ref="A13:C13"/>
    <mergeCell ref="A7:C7"/>
  </mergeCells>
  <phoneticPr fontId="0" type="noConversion"/>
  <pageMargins left="0.66" right="0.42" top="0.98" bottom="0.98" header="0" footer="0"/>
  <pageSetup paperSize="9" orientation="landscape" horizontalDpi="4294967293" verticalDpi="300" r:id="rId1"/>
  <headerFooter alignWithMargins="0">
    <oddHeader>&amp;L&amp;A&amp;C&amp;P/&amp;N&amp;R&amp;D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0"/>
  <sheetViews>
    <sheetView topLeftCell="A4" workbookViewId="0">
      <selection activeCell="A22" sqref="A22"/>
    </sheetView>
  </sheetViews>
  <sheetFormatPr defaultRowHeight="12.75" x14ac:dyDescent="0.2"/>
  <cols>
    <col min="1" max="1" width="9.140625" style="315"/>
    <col min="2" max="10" width="7.7109375" style="315" customWidth="1"/>
    <col min="11" max="11" width="7.7109375" style="316" customWidth="1"/>
    <col min="12" max="16384" width="9.140625" style="315"/>
  </cols>
  <sheetData>
    <row r="1" spans="1:13" ht="20.25" x14ac:dyDescent="0.3">
      <c r="A1" s="400" t="s">
        <v>224</v>
      </c>
      <c r="B1" s="401"/>
      <c r="C1" s="401"/>
      <c r="D1" s="401"/>
      <c r="E1" s="401"/>
      <c r="F1" s="401"/>
      <c r="G1" s="401"/>
      <c r="H1" s="401"/>
      <c r="I1" s="401"/>
      <c r="J1" s="401"/>
      <c r="K1" s="313"/>
      <c r="L1" s="313"/>
      <c r="M1" s="314"/>
    </row>
    <row r="2" spans="1:13" ht="13.5" thickBot="1" x14ac:dyDescent="0.25"/>
    <row r="3" spans="1:13" ht="13.5" thickBot="1" x14ac:dyDescent="0.25">
      <c r="A3" s="317" t="s">
        <v>88</v>
      </c>
      <c r="B3" s="346" t="s">
        <v>225</v>
      </c>
      <c r="C3" s="346" t="s">
        <v>79</v>
      </c>
      <c r="D3" s="346" t="s">
        <v>80</v>
      </c>
      <c r="E3" s="346" t="s">
        <v>226</v>
      </c>
      <c r="F3" s="346" t="s">
        <v>227</v>
      </c>
      <c r="G3" s="346" t="s">
        <v>83</v>
      </c>
      <c r="H3" s="346" t="s">
        <v>84</v>
      </c>
      <c r="I3" s="346" t="s">
        <v>85</v>
      </c>
      <c r="J3" s="346" t="s">
        <v>228</v>
      </c>
    </row>
    <row r="4" spans="1:13" x14ac:dyDescent="0.2">
      <c r="A4" s="318" t="s">
        <v>111</v>
      </c>
      <c r="B4" s="319">
        <v>75</v>
      </c>
      <c r="C4" s="319">
        <v>40</v>
      </c>
      <c r="D4" s="319">
        <v>20</v>
      </c>
      <c r="E4" s="319">
        <v>10</v>
      </c>
      <c r="F4" s="319">
        <v>15</v>
      </c>
      <c r="G4" s="319">
        <v>30</v>
      </c>
      <c r="H4" s="319">
        <v>60</v>
      </c>
      <c r="I4" s="319">
        <v>90</v>
      </c>
      <c r="J4" s="320">
        <v>135</v>
      </c>
    </row>
    <row r="5" spans="1:13" x14ac:dyDescent="0.2">
      <c r="A5" s="318" t="s">
        <v>108</v>
      </c>
      <c r="B5" s="319">
        <v>95</v>
      </c>
      <c r="C5" s="319">
        <v>45</v>
      </c>
      <c r="D5" s="319">
        <v>20</v>
      </c>
      <c r="E5" s="319">
        <v>10</v>
      </c>
      <c r="F5" s="319">
        <v>15</v>
      </c>
      <c r="G5" s="319">
        <v>30</v>
      </c>
      <c r="H5" s="319">
        <v>70</v>
      </c>
      <c r="I5" s="319">
        <v>125</v>
      </c>
      <c r="J5" s="320">
        <v>185</v>
      </c>
    </row>
    <row r="6" spans="1:13" x14ac:dyDescent="0.2">
      <c r="A6" s="318" t="s">
        <v>106</v>
      </c>
      <c r="B6" s="319">
        <v>155</v>
      </c>
      <c r="C6" s="319">
        <v>85</v>
      </c>
      <c r="D6" s="319">
        <v>30</v>
      </c>
      <c r="E6" s="319">
        <v>20</v>
      </c>
      <c r="F6" s="319">
        <v>30</v>
      </c>
      <c r="G6" s="319">
        <v>60</v>
      </c>
      <c r="H6" s="319">
        <v>125</v>
      </c>
      <c r="I6" s="319">
        <v>195</v>
      </c>
      <c r="J6" s="320">
        <v>260</v>
      </c>
    </row>
    <row r="7" spans="1:13" x14ac:dyDescent="0.2">
      <c r="A7" s="318" t="s">
        <v>107</v>
      </c>
      <c r="B7" s="319">
        <v>220</v>
      </c>
      <c r="C7" s="319">
        <v>145</v>
      </c>
      <c r="D7" s="319">
        <v>80</v>
      </c>
      <c r="E7" s="319">
        <v>60</v>
      </c>
      <c r="F7" s="319">
        <v>70</v>
      </c>
      <c r="G7" s="319">
        <v>110</v>
      </c>
      <c r="H7" s="319">
        <v>195</v>
      </c>
      <c r="I7" s="319">
        <v>240</v>
      </c>
      <c r="J7" s="320">
        <v>275</v>
      </c>
    </row>
    <row r="8" spans="1:13" ht="13.5" thickBot="1" x14ac:dyDescent="0.25">
      <c r="A8" s="321" t="s">
        <v>109</v>
      </c>
      <c r="B8" s="322">
        <v>245</v>
      </c>
      <c r="C8" s="322">
        <v>185</v>
      </c>
      <c r="D8" s="322">
        <v>110</v>
      </c>
      <c r="E8" s="322">
        <v>90</v>
      </c>
      <c r="F8" s="322">
        <v>105</v>
      </c>
      <c r="G8" s="322">
        <v>145</v>
      </c>
      <c r="H8" s="322">
        <v>225</v>
      </c>
      <c r="I8" s="322">
        <v>235</v>
      </c>
      <c r="J8" s="323">
        <v>250</v>
      </c>
    </row>
    <row r="9" spans="1:13" ht="13.5" thickBot="1" x14ac:dyDescent="0.25">
      <c r="B9" s="324"/>
      <c r="C9" s="324"/>
      <c r="D9" s="324"/>
      <c r="E9" s="324"/>
      <c r="F9" s="324"/>
      <c r="G9" s="324"/>
      <c r="H9" s="324"/>
      <c r="I9" s="324"/>
      <c r="J9" s="324"/>
    </row>
    <row r="10" spans="1:13" ht="13.5" thickBot="1" x14ac:dyDescent="0.25">
      <c r="A10" s="317" t="s">
        <v>110</v>
      </c>
      <c r="B10" s="346" t="s">
        <v>225</v>
      </c>
      <c r="C10" s="346" t="s">
        <v>79</v>
      </c>
      <c r="D10" s="346" t="s">
        <v>80</v>
      </c>
      <c r="E10" s="346" t="s">
        <v>226</v>
      </c>
      <c r="F10" s="346" t="s">
        <v>227</v>
      </c>
      <c r="G10" s="346" t="s">
        <v>83</v>
      </c>
      <c r="H10" s="346" t="s">
        <v>84</v>
      </c>
      <c r="I10" s="346" t="s">
        <v>85</v>
      </c>
      <c r="J10" s="346" t="s">
        <v>228</v>
      </c>
    </row>
    <row r="11" spans="1:13" x14ac:dyDescent="0.2">
      <c r="A11" s="318" t="s">
        <v>86</v>
      </c>
      <c r="B11" s="319">
        <v>100</v>
      </c>
      <c r="C11" s="319">
        <v>55</v>
      </c>
      <c r="D11" s="319">
        <v>25</v>
      </c>
      <c r="E11" s="319">
        <v>15</v>
      </c>
      <c r="F11" s="319">
        <v>20</v>
      </c>
      <c r="G11" s="319">
        <v>35</v>
      </c>
      <c r="H11" s="319">
        <v>75</v>
      </c>
      <c r="I11" s="319">
        <v>120</v>
      </c>
      <c r="J11" s="320">
        <v>200</v>
      </c>
    </row>
    <row r="12" spans="1:13" x14ac:dyDescent="0.2">
      <c r="A12" s="318" t="s">
        <v>108</v>
      </c>
      <c r="B12" s="319">
        <v>135</v>
      </c>
      <c r="C12" s="319">
        <v>60</v>
      </c>
      <c r="D12" s="319">
        <v>25</v>
      </c>
      <c r="E12" s="319">
        <v>15</v>
      </c>
      <c r="F12" s="319">
        <v>20</v>
      </c>
      <c r="G12" s="319">
        <v>40</v>
      </c>
      <c r="H12" s="319">
        <v>95</v>
      </c>
      <c r="I12" s="319">
        <v>180</v>
      </c>
      <c r="J12" s="320">
        <v>275</v>
      </c>
    </row>
    <row r="13" spans="1:13" x14ac:dyDescent="0.2">
      <c r="A13" s="318" t="s">
        <v>106</v>
      </c>
      <c r="B13" s="319">
        <v>210</v>
      </c>
      <c r="C13" s="319">
        <v>110</v>
      </c>
      <c r="D13" s="319">
        <v>40</v>
      </c>
      <c r="E13" s="319">
        <v>25</v>
      </c>
      <c r="F13" s="319">
        <v>30</v>
      </c>
      <c r="G13" s="319">
        <v>70</v>
      </c>
      <c r="H13" s="319">
        <v>165</v>
      </c>
      <c r="I13" s="319">
        <v>265</v>
      </c>
      <c r="J13" s="320">
        <v>365</v>
      </c>
    </row>
    <row r="14" spans="1:13" x14ac:dyDescent="0.2">
      <c r="A14" s="318" t="s">
        <v>107</v>
      </c>
      <c r="B14" s="319">
        <v>275</v>
      </c>
      <c r="C14" s="319">
        <v>165</v>
      </c>
      <c r="D14" s="319">
        <v>80</v>
      </c>
      <c r="E14" s="319">
        <v>60</v>
      </c>
      <c r="F14" s="319">
        <v>70</v>
      </c>
      <c r="G14" s="319">
        <v>80</v>
      </c>
      <c r="H14" s="319">
        <v>235</v>
      </c>
      <c r="I14" s="319">
        <v>320</v>
      </c>
      <c r="J14" s="320">
        <v>410</v>
      </c>
    </row>
    <row r="15" spans="1:13" ht="13.5" thickBot="1" x14ac:dyDescent="0.25">
      <c r="A15" s="321" t="s">
        <v>109</v>
      </c>
      <c r="B15" s="322">
        <v>300</v>
      </c>
      <c r="C15" s="322">
        <v>195</v>
      </c>
      <c r="D15" s="322">
        <v>100</v>
      </c>
      <c r="E15" s="322">
        <v>75</v>
      </c>
      <c r="F15" s="322">
        <v>90</v>
      </c>
      <c r="G15" s="322">
        <v>145</v>
      </c>
      <c r="H15" s="322">
        <v>260</v>
      </c>
      <c r="I15" s="322">
        <v>340</v>
      </c>
      <c r="J15" s="323">
        <v>420</v>
      </c>
    </row>
    <row r="16" spans="1:13" ht="13.5" thickBot="1" x14ac:dyDescent="0.25">
      <c r="A16" s="325"/>
      <c r="B16" s="326"/>
      <c r="C16" s="326"/>
      <c r="D16" s="326"/>
      <c r="E16" s="326"/>
      <c r="F16" s="326"/>
      <c r="G16" s="326"/>
      <c r="H16" s="326"/>
      <c r="I16" s="326"/>
      <c r="J16" s="327"/>
    </row>
    <row r="17" spans="1:13" ht="13.5" thickBot="1" x14ac:dyDescent="0.25">
      <c r="A17" s="328" t="s">
        <v>112</v>
      </c>
      <c r="B17" s="329">
        <v>215</v>
      </c>
      <c r="C17" s="329">
        <v>105</v>
      </c>
      <c r="D17" s="329">
        <v>35</v>
      </c>
      <c r="E17" s="329">
        <v>20</v>
      </c>
      <c r="F17" s="329">
        <v>30</v>
      </c>
      <c r="G17" s="329">
        <v>65</v>
      </c>
      <c r="H17" s="329">
        <v>165</v>
      </c>
      <c r="I17" s="329">
        <v>275</v>
      </c>
      <c r="J17" s="330">
        <v>395</v>
      </c>
    </row>
    <row r="19" spans="1:13" s="314" customFormat="1" x14ac:dyDescent="0.2">
      <c r="A19" s="315"/>
      <c r="B19" s="315"/>
      <c r="C19" s="315"/>
      <c r="D19" s="315"/>
      <c r="E19" s="315"/>
      <c r="F19" s="315"/>
      <c r="G19" s="315"/>
      <c r="H19" s="315"/>
      <c r="I19" s="315"/>
      <c r="J19" s="315"/>
      <c r="K19" s="316"/>
      <c r="L19" s="315"/>
      <c r="M19" s="315"/>
    </row>
    <row r="20" spans="1:13" s="314" customFormat="1" x14ac:dyDescent="0.2">
      <c r="A20" s="315"/>
      <c r="B20" s="315"/>
      <c r="C20" s="315"/>
      <c r="D20" s="315"/>
      <c r="E20" s="315"/>
      <c r="F20" s="315"/>
      <c r="G20" s="315"/>
      <c r="H20" s="315"/>
      <c r="I20" s="315"/>
      <c r="J20" s="315"/>
      <c r="K20" s="316"/>
      <c r="L20" s="315"/>
      <c r="M20" s="315"/>
    </row>
    <row r="21" spans="1:13" s="314" customFormat="1" x14ac:dyDescent="0.2">
      <c r="A21" s="315"/>
      <c r="B21" s="315"/>
      <c r="C21" s="315"/>
      <c r="D21" s="315"/>
      <c r="E21" s="315"/>
      <c r="F21" s="315"/>
      <c r="G21" s="315"/>
      <c r="H21" s="315"/>
      <c r="I21" s="315"/>
      <c r="J21" s="315"/>
      <c r="K21" s="316"/>
      <c r="L21" s="315"/>
      <c r="M21" s="315"/>
    </row>
    <row r="22" spans="1:13" ht="21" thickBot="1" x14ac:dyDescent="0.35">
      <c r="A22" s="331" t="s">
        <v>87</v>
      </c>
      <c r="B22" s="331"/>
      <c r="C22" s="331"/>
      <c r="D22" s="331"/>
      <c r="E22" s="331"/>
      <c r="F22" s="331"/>
      <c r="G22" s="331"/>
      <c r="H22" s="331"/>
      <c r="I22" s="331"/>
      <c r="K22" s="332"/>
    </row>
    <row r="23" spans="1:13" x14ac:dyDescent="0.2">
      <c r="A23" s="333" t="s">
        <v>89</v>
      </c>
      <c r="B23" s="334" t="s">
        <v>78</v>
      </c>
      <c r="C23" s="334" t="s">
        <v>79</v>
      </c>
      <c r="D23" s="334" t="s">
        <v>80</v>
      </c>
      <c r="E23" s="334" t="s">
        <v>81</v>
      </c>
      <c r="F23" s="334" t="s">
        <v>82</v>
      </c>
      <c r="G23" s="334" t="s">
        <v>83</v>
      </c>
      <c r="H23" s="334" t="s">
        <v>84</v>
      </c>
      <c r="I23" s="334" t="s">
        <v>85</v>
      </c>
      <c r="J23" s="334" t="s">
        <v>57</v>
      </c>
      <c r="K23" s="334" t="s">
        <v>90</v>
      </c>
      <c r="L23" s="335" t="s">
        <v>99</v>
      </c>
    </row>
    <row r="24" spans="1:13" x14ac:dyDescent="0.2">
      <c r="A24" s="336">
        <v>1</v>
      </c>
      <c r="B24" s="337"/>
      <c r="C24" s="337"/>
      <c r="D24" s="337"/>
      <c r="E24" s="337"/>
      <c r="F24" s="337"/>
      <c r="G24" s="337"/>
      <c r="H24" s="337"/>
      <c r="I24" s="337"/>
      <c r="J24" s="337"/>
      <c r="K24" s="338">
        <f>'Hjælpeskema 1 &amp; 2'!C23</f>
        <v>0</v>
      </c>
      <c r="L24" s="339">
        <f>'Hjælpeskema 1 &amp; 2'!D23</f>
        <v>0</v>
      </c>
    </row>
    <row r="25" spans="1:13" x14ac:dyDescent="0.2">
      <c r="A25" s="336">
        <v>2</v>
      </c>
      <c r="B25" s="337"/>
      <c r="C25" s="337"/>
      <c r="D25" s="337"/>
      <c r="E25" s="337"/>
      <c r="F25" s="337"/>
      <c r="G25" s="337"/>
      <c r="H25" s="337"/>
      <c r="I25" s="337"/>
      <c r="J25" s="337"/>
      <c r="K25" s="338">
        <f>'Hjælpeskema 1 &amp; 2'!C24</f>
        <v>0</v>
      </c>
      <c r="L25" s="339">
        <f>'Hjælpeskema 1 &amp; 2'!D24</f>
        <v>0</v>
      </c>
    </row>
    <row r="26" spans="1:13" x14ac:dyDescent="0.2">
      <c r="A26" s="336">
        <v>3</v>
      </c>
      <c r="B26" s="337"/>
      <c r="C26" s="337"/>
      <c r="D26" s="337"/>
      <c r="E26" s="337"/>
      <c r="F26" s="337"/>
      <c r="G26" s="337"/>
      <c r="H26" s="337"/>
      <c r="I26" s="337"/>
      <c r="J26" s="337"/>
      <c r="K26" s="338">
        <f>'Hjælpeskema 1 &amp; 2'!C25</f>
        <v>0</v>
      </c>
      <c r="L26" s="339">
        <f>'Hjælpeskema 1 &amp; 2'!D25</f>
        <v>0</v>
      </c>
    </row>
    <row r="27" spans="1:13" x14ac:dyDescent="0.2">
      <c r="A27" s="336">
        <v>4</v>
      </c>
      <c r="B27" s="337"/>
      <c r="C27" s="337"/>
      <c r="D27" s="337"/>
      <c r="E27" s="337"/>
      <c r="F27" s="337"/>
      <c r="G27" s="337"/>
      <c r="H27" s="337"/>
      <c r="I27" s="337"/>
      <c r="J27" s="337"/>
      <c r="K27" s="338">
        <f>'Hjælpeskema 1 &amp; 2'!C26</f>
        <v>0</v>
      </c>
      <c r="L27" s="339">
        <f>'Hjælpeskema 1 &amp; 2'!D26</f>
        <v>0</v>
      </c>
    </row>
    <row r="28" spans="1:13" x14ac:dyDescent="0.2">
      <c r="A28" s="336">
        <v>5</v>
      </c>
      <c r="B28" s="337"/>
      <c r="C28" s="337"/>
      <c r="D28" s="337"/>
      <c r="E28" s="337"/>
      <c r="F28" s="337"/>
      <c r="G28" s="337"/>
      <c r="H28" s="337"/>
      <c r="I28" s="337"/>
      <c r="J28" s="337"/>
      <c r="K28" s="338">
        <f>'Hjælpeskema 1 &amp; 2'!C27</f>
        <v>0</v>
      </c>
      <c r="L28" s="339">
        <f>'Hjælpeskema 1 &amp; 2'!D27</f>
        <v>0</v>
      </c>
    </row>
    <row r="29" spans="1:13" x14ac:dyDescent="0.2">
      <c r="A29" s="336">
        <v>6</v>
      </c>
      <c r="B29" s="337"/>
      <c r="C29" s="337"/>
      <c r="D29" s="337"/>
      <c r="E29" s="337"/>
      <c r="F29" s="337"/>
      <c r="G29" s="337"/>
      <c r="H29" s="337"/>
      <c r="I29" s="337"/>
      <c r="J29" s="337"/>
      <c r="K29" s="338">
        <f>'Hjælpeskema 1 &amp; 2'!C28</f>
        <v>0</v>
      </c>
      <c r="L29" s="339">
        <f>'Hjælpeskema 1 &amp; 2'!D28</f>
        <v>0</v>
      </c>
    </row>
    <row r="30" spans="1:13" x14ac:dyDescent="0.2">
      <c r="A30" s="336">
        <v>7</v>
      </c>
      <c r="B30" s="337"/>
      <c r="C30" s="337"/>
      <c r="D30" s="337"/>
      <c r="E30" s="337"/>
      <c r="F30" s="337"/>
      <c r="G30" s="337"/>
      <c r="H30" s="337"/>
      <c r="I30" s="337"/>
      <c r="J30" s="337"/>
      <c r="K30" s="338">
        <f>'Hjælpeskema 1 &amp; 2'!C29</f>
        <v>0</v>
      </c>
      <c r="L30" s="339">
        <f>'Hjælpeskema 1 &amp; 2'!D29</f>
        <v>0</v>
      </c>
    </row>
    <row r="31" spans="1:13" x14ac:dyDescent="0.2">
      <c r="A31" s="336">
        <v>8</v>
      </c>
      <c r="B31" s="337"/>
      <c r="C31" s="337"/>
      <c r="D31" s="337"/>
      <c r="E31" s="337"/>
      <c r="F31" s="337"/>
      <c r="G31" s="337"/>
      <c r="H31" s="337"/>
      <c r="I31" s="337"/>
      <c r="J31" s="337"/>
      <c r="K31" s="338">
        <f>'Hjælpeskema 1 &amp; 2'!C30</f>
        <v>0</v>
      </c>
      <c r="L31" s="339">
        <f>'Hjælpeskema 1 &amp; 2'!D30</f>
        <v>0</v>
      </c>
    </row>
    <row r="32" spans="1:13" x14ac:dyDescent="0.2">
      <c r="A32" s="336">
        <v>9</v>
      </c>
      <c r="B32" s="337"/>
      <c r="C32" s="337"/>
      <c r="D32" s="337"/>
      <c r="E32" s="337"/>
      <c r="F32" s="337"/>
      <c r="G32" s="337"/>
      <c r="H32" s="337"/>
      <c r="I32" s="337"/>
      <c r="J32" s="337"/>
      <c r="K32" s="338">
        <f>'Hjælpeskema 1 &amp; 2'!C31</f>
        <v>0</v>
      </c>
      <c r="L32" s="339">
        <f>'Hjælpeskema 1 &amp; 2'!D31</f>
        <v>0</v>
      </c>
    </row>
    <row r="33" spans="1:12" x14ac:dyDescent="0.2">
      <c r="A33" s="336">
        <v>10</v>
      </c>
      <c r="B33" s="337"/>
      <c r="C33" s="337"/>
      <c r="D33" s="337"/>
      <c r="E33" s="337"/>
      <c r="F33" s="337"/>
      <c r="G33" s="337"/>
      <c r="H33" s="337"/>
      <c r="I33" s="337"/>
      <c r="J33" s="337"/>
      <c r="K33" s="338">
        <f>'Hjælpeskema 1 &amp; 2'!C32</f>
        <v>0</v>
      </c>
      <c r="L33" s="339">
        <f>'Hjælpeskema 1 &amp; 2'!D32</f>
        <v>0</v>
      </c>
    </row>
    <row r="34" spans="1:12" x14ac:dyDescent="0.2">
      <c r="A34" s="336">
        <v>11</v>
      </c>
      <c r="B34" s="337"/>
      <c r="C34" s="337"/>
      <c r="D34" s="337"/>
      <c r="E34" s="337"/>
      <c r="F34" s="337"/>
      <c r="G34" s="337"/>
      <c r="H34" s="337"/>
      <c r="I34" s="337"/>
      <c r="J34" s="337"/>
      <c r="K34" s="338">
        <f>'Hjælpeskema 1 &amp; 2'!C33</f>
        <v>0</v>
      </c>
      <c r="L34" s="339">
        <f>'Hjælpeskema 1 &amp; 2'!D33</f>
        <v>0</v>
      </c>
    </row>
    <row r="35" spans="1:12" x14ac:dyDescent="0.2">
      <c r="A35" s="336">
        <v>12</v>
      </c>
      <c r="B35" s="337"/>
      <c r="C35" s="337"/>
      <c r="D35" s="337"/>
      <c r="E35" s="337"/>
      <c r="F35" s="337"/>
      <c r="G35" s="337"/>
      <c r="H35" s="337"/>
      <c r="I35" s="337"/>
      <c r="J35" s="337"/>
      <c r="K35" s="338">
        <f>'Hjælpeskema 1 &amp; 2'!C34</f>
        <v>0</v>
      </c>
      <c r="L35" s="339">
        <f>'Hjælpeskema 1 &amp; 2'!D34</f>
        <v>0</v>
      </c>
    </row>
    <row r="36" spans="1:12" x14ac:dyDescent="0.2">
      <c r="A36" s="336">
        <v>13</v>
      </c>
      <c r="B36" s="337"/>
      <c r="C36" s="337"/>
      <c r="D36" s="337"/>
      <c r="E36" s="337"/>
      <c r="F36" s="337"/>
      <c r="G36" s="337"/>
      <c r="H36" s="337"/>
      <c r="I36" s="337"/>
      <c r="J36" s="337"/>
      <c r="K36" s="338">
        <f>'Hjælpeskema 1 &amp; 2'!C35</f>
        <v>0</v>
      </c>
      <c r="L36" s="339">
        <f>'Hjælpeskema 1 &amp; 2'!D35</f>
        <v>0</v>
      </c>
    </row>
    <row r="37" spans="1:12" x14ac:dyDescent="0.2">
      <c r="A37" s="336">
        <v>14</v>
      </c>
      <c r="B37" s="337"/>
      <c r="C37" s="337"/>
      <c r="D37" s="337"/>
      <c r="E37" s="337"/>
      <c r="F37" s="337"/>
      <c r="G37" s="337"/>
      <c r="H37" s="337"/>
      <c r="I37" s="337"/>
      <c r="J37" s="337"/>
      <c r="K37" s="338">
        <f>'Hjælpeskema 1 &amp; 2'!C36</f>
        <v>0</v>
      </c>
      <c r="L37" s="339">
        <f>'Hjælpeskema 1 &amp; 2'!D36</f>
        <v>0</v>
      </c>
    </row>
    <row r="38" spans="1:12" x14ac:dyDescent="0.2">
      <c r="A38" s="336">
        <v>15</v>
      </c>
      <c r="B38" s="340"/>
      <c r="C38" s="340"/>
      <c r="D38" s="340"/>
      <c r="E38" s="340"/>
      <c r="F38" s="340"/>
      <c r="G38" s="340"/>
      <c r="H38" s="340"/>
      <c r="I38" s="340"/>
      <c r="J38" s="340"/>
      <c r="K38" s="338">
        <f>'Hjælpeskema 1 &amp; 2'!C37</f>
        <v>0</v>
      </c>
      <c r="L38" s="339">
        <f>'Hjælpeskema 1 &amp; 2'!D37</f>
        <v>0</v>
      </c>
    </row>
    <row r="39" spans="1:12" ht="13.5" thickBot="1" x14ac:dyDescent="0.25">
      <c r="A39" s="341">
        <v>16</v>
      </c>
      <c r="B39" s="342"/>
      <c r="C39" s="342"/>
      <c r="D39" s="342"/>
      <c r="E39" s="342"/>
      <c r="F39" s="342"/>
      <c r="G39" s="342"/>
      <c r="H39" s="342"/>
      <c r="I39" s="342"/>
      <c r="J39" s="342"/>
      <c r="K39" s="343">
        <f>'Hjælpeskema 1 &amp; 2'!C38</f>
        <v>0</v>
      </c>
      <c r="L39" s="344">
        <f>'Hjælpeskema 1 &amp; 2'!D38</f>
        <v>0</v>
      </c>
    </row>
    <row r="40" spans="1:12" x14ac:dyDescent="0.2">
      <c r="A40" s="313"/>
      <c r="B40" s="345"/>
      <c r="C40" s="345"/>
      <c r="D40" s="345"/>
      <c r="E40" s="345"/>
      <c r="F40" s="345"/>
      <c r="G40" s="345"/>
      <c r="H40" s="345"/>
      <c r="I40" s="345"/>
      <c r="J40" s="345"/>
      <c r="K40" s="313"/>
      <c r="L40" s="313"/>
    </row>
  </sheetData>
  <mergeCells count="1">
    <mergeCell ref="A1:J1"/>
  </mergeCells>
  <phoneticPr fontId="0" type="noConversion"/>
  <pageMargins left="0.79" right="0.79" top="0.98" bottom="0.98" header="0" footer="0"/>
  <pageSetup paperSize="9" orientation="portrait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R27"/>
  <sheetViews>
    <sheetView workbookViewId="0">
      <selection activeCell="T23" sqref="T23"/>
    </sheetView>
  </sheetViews>
  <sheetFormatPr defaultRowHeight="12.75" x14ac:dyDescent="0.2"/>
  <cols>
    <col min="1" max="1" width="4.7109375" style="34" customWidth="1"/>
    <col min="2" max="2" width="4.7109375" customWidth="1"/>
    <col min="3" max="16" width="7.7109375" customWidth="1"/>
    <col min="17" max="17" width="6.5703125" bestFit="1" customWidth="1"/>
    <col min="18" max="18" width="7.5703125" bestFit="1" customWidth="1"/>
  </cols>
  <sheetData>
    <row r="5" spans="1:17" ht="13.5" thickBot="1" x14ac:dyDescent="0.25"/>
    <row r="6" spans="1:17" ht="13.5" thickBot="1" x14ac:dyDescent="0.25">
      <c r="B6" s="402" t="s">
        <v>61</v>
      </c>
      <c r="C6" s="403"/>
      <c r="D6" s="404"/>
    </row>
    <row r="7" spans="1:17" x14ac:dyDescent="0.2">
      <c r="A7" s="107" t="s">
        <v>62</v>
      </c>
      <c r="B7" s="108" t="s">
        <v>63</v>
      </c>
      <c r="C7" s="109" t="s">
        <v>64</v>
      </c>
      <c r="D7" s="109" t="s">
        <v>65</v>
      </c>
      <c r="E7" s="109" t="s">
        <v>66</v>
      </c>
      <c r="F7" s="109" t="s">
        <v>67</v>
      </c>
      <c r="G7" s="110" t="s">
        <v>68</v>
      </c>
      <c r="H7" s="2"/>
    </row>
    <row r="8" spans="1:17" ht="13.5" thickBot="1" x14ac:dyDescent="0.25">
      <c r="A8" s="111"/>
      <c r="B8" s="112"/>
      <c r="C8" s="113" t="s">
        <v>69</v>
      </c>
      <c r="D8" s="113" t="s">
        <v>70</v>
      </c>
      <c r="E8" s="113" t="s">
        <v>71</v>
      </c>
      <c r="F8" s="113" t="s">
        <v>72</v>
      </c>
      <c r="G8" s="114"/>
      <c r="H8" s="2"/>
    </row>
    <row r="9" spans="1:17" ht="13.5" thickBot="1" x14ac:dyDescent="0.25">
      <c r="A9" s="98"/>
      <c r="B9" s="102"/>
      <c r="C9" s="104" t="s">
        <v>73</v>
      </c>
      <c r="D9" s="105" t="s">
        <v>74</v>
      </c>
      <c r="E9" s="105" t="s">
        <v>75</v>
      </c>
      <c r="F9" s="106" t="s">
        <v>76</v>
      </c>
      <c r="G9" s="106" t="s">
        <v>77</v>
      </c>
      <c r="H9" s="35" t="s">
        <v>78</v>
      </c>
      <c r="I9" s="35" t="s">
        <v>79</v>
      </c>
      <c r="J9" s="35" t="s">
        <v>80</v>
      </c>
      <c r="K9" s="35" t="s">
        <v>81</v>
      </c>
      <c r="L9" s="35" t="s">
        <v>82</v>
      </c>
      <c r="M9" s="35" t="s">
        <v>83</v>
      </c>
      <c r="N9" s="35" t="s">
        <v>84</v>
      </c>
      <c r="O9" s="35" t="s">
        <v>85</v>
      </c>
      <c r="P9" s="35" t="s">
        <v>57</v>
      </c>
      <c r="Q9" s="36" t="s">
        <v>31</v>
      </c>
    </row>
    <row r="10" spans="1:17" x14ac:dyDescent="0.2">
      <c r="A10" s="61">
        <f>Soltimer!K24</f>
        <v>0</v>
      </c>
      <c r="B10" s="102">
        <v>1</v>
      </c>
      <c r="C10" s="57" t="str">
        <f>'Hjælpeskema 1 &amp; 2'!I23</f>
        <v xml:space="preserve"> </v>
      </c>
      <c r="D10" s="234"/>
      <c r="E10" s="234"/>
      <c r="F10" s="235"/>
      <c r="G10" s="48">
        <f t="shared" ref="G10:G25" si="0">D10*E10*F10</f>
        <v>0</v>
      </c>
      <c r="H10" s="56" t="str">
        <f>IF('Hjælpeskema 1 &amp; 2'!E23&gt;0,C10*G10*Soltimer!B24," ")</f>
        <v xml:space="preserve"> </v>
      </c>
      <c r="I10" s="56" t="str">
        <f>IF('Hjælpeskema 1 &amp; 2'!E23&gt;0,C10*G10*Soltimer!C24," ")</f>
        <v xml:space="preserve"> </v>
      </c>
      <c r="J10" s="56" t="str">
        <f>IF('Hjælpeskema 1 &amp; 2'!E23&gt;0,C10*G10*Soltimer!D24," ")</f>
        <v xml:space="preserve"> </v>
      </c>
      <c r="K10" s="56" t="str">
        <f>IF('Hjælpeskema 1 &amp; 2'!E23&gt;0,C10*G10*Soltimer!E24," ")</f>
        <v xml:space="preserve"> </v>
      </c>
      <c r="L10" s="56" t="str">
        <f>IF('Hjælpeskema 1 &amp; 2'!E23&gt;0,C10*G10*Soltimer!F24," ")</f>
        <v xml:space="preserve"> </v>
      </c>
      <c r="M10" s="56" t="str">
        <f>IF('Hjælpeskema 1 &amp; 2'!E23&gt;0,C10*G10*Soltimer!G24," ")</f>
        <v xml:space="preserve"> </v>
      </c>
      <c r="N10" s="56" t="str">
        <f>IF('Hjælpeskema 1 &amp; 2'!E23&gt;0,C10*G10*Soltimer!H24," ")</f>
        <v xml:space="preserve"> </v>
      </c>
      <c r="O10" s="56" t="str">
        <f>IF('Hjælpeskema 1 &amp; 2'!E23&gt;0,C10*G10*Soltimer!I24," ")</f>
        <v xml:space="preserve"> </v>
      </c>
      <c r="P10" s="85" t="str">
        <f>IF('Hjælpeskema 1 &amp; 2'!E24&gt;0,C10*G10*Soltimer!J24," ")</f>
        <v xml:space="preserve"> </v>
      </c>
      <c r="Q10" s="37">
        <f t="shared" ref="Q10:Q25" si="1">SUM(H10:P10)</f>
        <v>0</v>
      </c>
    </row>
    <row r="11" spans="1:17" x14ac:dyDescent="0.2">
      <c r="A11" s="61">
        <f>Soltimer!K25</f>
        <v>0</v>
      </c>
      <c r="B11" s="102">
        <v>2</v>
      </c>
      <c r="C11" s="58" t="str">
        <f>'Hjælpeskema 1 &amp; 2'!I24</f>
        <v xml:space="preserve"> </v>
      </c>
      <c r="D11" s="234"/>
      <c r="E11" s="234"/>
      <c r="F11" s="235"/>
      <c r="G11" s="49">
        <f t="shared" si="0"/>
        <v>0</v>
      </c>
      <c r="H11" s="56" t="str">
        <f>IF('Hjælpeskema 1 &amp; 2'!E24&gt;0,C11*G11*Soltimer!B25," ")</f>
        <v xml:space="preserve"> </v>
      </c>
      <c r="I11" s="56" t="str">
        <f>IF('Hjælpeskema 1 &amp; 2'!E24&gt;0,C11*G11*Soltimer!C25," ")</f>
        <v xml:space="preserve"> </v>
      </c>
      <c r="J11" s="56" t="str">
        <f>IF('Hjælpeskema 1 &amp; 2'!E24&gt;0,C11*G11*Soltimer!D25," ")</f>
        <v xml:space="preserve"> </v>
      </c>
      <c r="K11" s="56" t="str">
        <f>IF('Hjælpeskema 1 &amp; 2'!E24&gt;0,C11*G11*Soltimer!E25," ")</f>
        <v xml:space="preserve"> </v>
      </c>
      <c r="L11" s="56" t="str">
        <f>IF('Hjælpeskema 1 &amp; 2'!E24&gt;0,C11*G11*Soltimer!F25," ")</f>
        <v xml:space="preserve"> </v>
      </c>
      <c r="M11" s="56" t="str">
        <f>IF('Hjælpeskema 1 &amp; 2'!E24&gt;0,C11*G11*Soltimer!G25," ")</f>
        <v xml:space="preserve"> </v>
      </c>
      <c r="N11" s="56" t="str">
        <f>IF('Hjælpeskema 1 &amp; 2'!E24&gt;0,C11*G11*Soltimer!H25," ")</f>
        <v xml:space="preserve"> </v>
      </c>
      <c r="O11" s="56" t="str">
        <f>IF('Hjælpeskema 1 &amp; 2'!E24&gt;0,C11*G11*Soltimer!I25," ")</f>
        <v xml:space="preserve"> </v>
      </c>
      <c r="P11" s="85" t="str">
        <f>IF('Hjælpeskema 1 &amp; 2'!E25&gt;0,C11*G11*Soltimer!J25," ")</f>
        <v xml:space="preserve"> </v>
      </c>
      <c r="Q11" s="37">
        <f t="shared" si="1"/>
        <v>0</v>
      </c>
    </row>
    <row r="12" spans="1:17" x14ac:dyDescent="0.2">
      <c r="A12" s="61">
        <f>Soltimer!K26</f>
        <v>0</v>
      </c>
      <c r="B12" s="102">
        <v>3</v>
      </c>
      <c r="C12" s="58" t="str">
        <f>'Hjælpeskema 1 &amp; 2'!I25</f>
        <v xml:space="preserve"> </v>
      </c>
      <c r="D12" s="234"/>
      <c r="E12" s="234"/>
      <c r="F12" s="235"/>
      <c r="G12" s="49">
        <f t="shared" si="0"/>
        <v>0</v>
      </c>
      <c r="H12" s="56" t="str">
        <f>IF('Hjælpeskema 1 &amp; 2'!E25&gt;0,C12*G12*Soltimer!B26," ")</f>
        <v xml:space="preserve"> </v>
      </c>
      <c r="I12" s="56" t="str">
        <f>IF('Hjælpeskema 1 &amp; 2'!E25&gt;0,C12*G12*Soltimer!C26," ")</f>
        <v xml:space="preserve"> </v>
      </c>
      <c r="J12" s="56" t="str">
        <f>IF('Hjælpeskema 1 &amp; 2'!E25&gt;0,C12*G12*Soltimer!D26," ")</f>
        <v xml:space="preserve"> </v>
      </c>
      <c r="K12" s="56" t="str">
        <f>IF('Hjælpeskema 1 &amp; 2'!E25&gt;0,C12*G12*Soltimer!E26," ")</f>
        <v xml:space="preserve"> </v>
      </c>
      <c r="L12" s="56" t="str">
        <f>IF('Hjælpeskema 1 &amp; 2'!E25&gt;0,C12*G12*Soltimer!F26," ")</f>
        <v xml:space="preserve"> </v>
      </c>
      <c r="M12" s="56" t="str">
        <f>IF('Hjælpeskema 1 &amp; 2'!E25&gt;0,C12*G12*Soltimer!G26," ")</f>
        <v xml:space="preserve"> </v>
      </c>
      <c r="N12" s="56" t="str">
        <f>IF('Hjælpeskema 1 &amp; 2'!E25&gt;0,C12*G12*Soltimer!H26," ")</f>
        <v xml:space="preserve"> </v>
      </c>
      <c r="O12" s="56" t="str">
        <f>IF('Hjælpeskema 1 &amp; 2'!E25&gt;0,C12*G12*Soltimer!I26," ")</f>
        <v xml:space="preserve"> </v>
      </c>
      <c r="P12" s="85" t="str">
        <f>IF('Hjælpeskema 1 &amp; 2'!E26&gt;0,C12*G12*Soltimer!J26," ")</f>
        <v xml:space="preserve"> </v>
      </c>
      <c r="Q12" s="37">
        <f t="shared" si="1"/>
        <v>0</v>
      </c>
    </row>
    <row r="13" spans="1:17" x14ac:dyDescent="0.2">
      <c r="A13" s="61">
        <f>Soltimer!K27</f>
        <v>0</v>
      </c>
      <c r="B13" s="102">
        <v>4</v>
      </c>
      <c r="C13" s="58" t="str">
        <f>'Hjælpeskema 1 &amp; 2'!I26</f>
        <v xml:space="preserve"> </v>
      </c>
      <c r="D13" s="234"/>
      <c r="E13" s="234"/>
      <c r="F13" s="235"/>
      <c r="G13" s="49">
        <f t="shared" si="0"/>
        <v>0</v>
      </c>
      <c r="H13" s="56" t="str">
        <f>IF('Hjælpeskema 1 &amp; 2'!E26&gt;0,C13*G13*Soltimer!B27," ")</f>
        <v xml:space="preserve"> </v>
      </c>
      <c r="I13" s="56" t="str">
        <f>IF('Hjælpeskema 1 &amp; 2'!E26&gt;0,C13*G13*Soltimer!C27," ")</f>
        <v xml:space="preserve"> </v>
      </c>
      <c r="J13" s="56" t="str">
        <f>IF('Hjælpeskema 1 &amp; 2'!E26&gt;0,C13*G13*Soltimer!D27," ")</f>
        <v xml:space="preserve"> </v>
      </c>
      <c r="K13" s="56" t="str">
        <f>IF('Hjælpeskema 1 &amp; 2'!E26&gt;0,C13*G13*Soltimer!E27," ")</f>
        <v xml:space="preserve"> </v>
      </c>
      <c r="L13" s="56" t="str">
        <f>IF('Hjælpeskema 1 &amp; 2'!E26&gt;0,C13*G13*Soltimer!F27," ")</f>
        <v xml:space="preserve"> </v>
      </c>
      <c r="M13" s="56" t="str">
        <f>IF('Hjælpeskema 1 &amp; 2'!E26&gt;0,C13*G13*Soltimer!G27," ")</f>
        <v xml:space="preserve"> </v>
      </c>
      <c r="N13" s="56" t="str">
        <f>IF('Hjælpeskema 1 &amp; 2'!E26&gt;0,C13*G13*Soltimer!H27," ")</f>
        <v xml:space="preserve"> </v>
      </c>
      <c r="O13" s="56" t="str">
        <f>IF('Hjælpeskema 1 &amp; 2'!E26&gt;0,C13*G13*Soltimer!I27," ")</f>
        <v xml:space="preserve"> </v>
      </c>
      <c r="P13" s="85" t="str">
        <f>IF('Hjælpeskema 1 &amp; 2'!E27&gt;0,C13*G13*Soltimer!J27," ")</f>
        <v xml:space="preserve"> </v>
      </c>
      <c r="Q13" s="37">
        <f t="shared" si="1"/>
        <v>0</v>
      </c>
    </row>
    <row r="14" spans="1:17" x14ac:dyDescent="0.2">
      <c r="A14" s="61">
        <f>Soltimer!K28</f>
        <v>0</v>
      </c>
      <c r="B14" s="102">
        <v>5</v>
      </c>
      <c r="C14" s="58" t="str">
        <f>'Hjælpeskema 1 &amp; 2'!I27</f>
        <v xml:space="preserve"> </v>
      </c>
      <c r="D14" s="234"/>
      <c r="E14" s="234"/>
      <c r="F14" s="235"/>
      <c r="G14" s="49">
        <f t="shared" si="0"/>
        <v>0</v>
      </c>
      <c r="H14" s="56" t="str">
        <f>IF('Hjælpeskema 1 &amp; 2'!E27&gt;0,C14*G14*Soltimer!B28," ")</f>
        <v xml:space="preserve"> </v>
      </c>
      <c r="I14" s="56" t="str">
        <f>IF('Hjælpeskema 1 &amp; 2'!E27&gt;0,C14*G14*Soltimer!C28," ")</f>
        <v xml:space="preserve"> </v>
      </c>
      <c r="J14" s="56" t="str">
        <f>IF('Hjælpeskema 1 &amp; 2'!E27&gt;0,C14*G14*Soltimer!D28," ")</f>
        <v xml:space="preserve"> </v>
      </c>
      <c r="K14" s="56" t="str">
        <f>IF('Hjælpeskema 1 &amp; 2'!E27&gt;0,C14*G14*Soltimer!E28," ")</f>
        <v xml:space="preserve"> </v>
      </c>
      <c r="L14" s="56" t="str">
        <f>IF('Hjælpeskema 1 &amp; 2'!E27&gt;0,C14*G14*Soltimer!F28," ")</f>
        <v xml:space="preserve"> </v>
      </c>
      <c r="M14" s="56" t="str">
        <f>IF('Hjælpeskema 1 &amp; 2'!E27&gt;0,C14*G14*Soltimer!G28," ")</f>
        <v xml:space="preserve"> </v>
      </c>
      <c r="N14" s="56" t="str">
        <f>IF('Hjælpeskema 1 &amp; 2'!E27&gt;0,C14*G14*Soltimer!H28," ")</f>
        <v xml:space="preserve"> </v>
      </c>
      <c r="O14" s="56" t="str">
        <f>IF('Hjælpeskema 1 &amp; 2'!E27&gt;0,C14*G14*Soltimer!I28," ")</f>
        <v xml:space="preserve"> </v>
      </c>
      <c r="P14" s="85" t="str">
        <f>IF('Hjælpeskema 1 &amp; 2'!E28&gt;0,C14*G14*Soltimer!J28," ")</f>
        <v xml:space="preserve"> </v>
      </c>
      <c r="Q14" s="37">
        <f t="shared" si="1"/>
        <v>0</v>
      </c>
    </row>
    <row r="15" spans="1:17" x14ac:dyDescent="0.2">
      <c r="A15" s="61">
        <f>Soltimer!K29</f>
        <v>0</v>
      </c>
      <c r="B15" s="102">
        <v>6</v>
      </c>
      <c r="C15" s="58" t="str">
        <f>'Hjælpeskema 1 &amp; 2'!I28</f>
        <v xml:space="preserve"> </v>
      </c>
      <c r="D15" s="234"/>
      <c r="E15" s="234"/>
      <c r="F15" s="235"/>
      <c r="G15" s="49">
        <f t="shared" si="0"/>
        <v>0</v>
      </c>
      <c r="H15" s="56" t="str">
        <f>IF('Hjælpeskema 1 &amp; 2'!E28&gt;0,C15*G15*Soltimer!B29," ")</f>
        <v xml:space="preserve"> </v>
      </c>
      <c r="I15" s="56" t="str">
        <f>IF('Hjælpeskema 1 &amp; 2'!E28&gt;0,C15*G15*Soltimer!C29," ")</f>
        <v xml:space="preserve"> </v>
      </c>
      <c r="J15" s="56" t="str">
        <f>IF('Hjælpeskema 1 &amp; 2'!E28&gt;0,C15*G15*Soltimer!D29," ")</f>
        <v xml:space="preserve"> </v>
      </c>
      <c r="K15" s="56" t="str">
        <f>IF('Hjælpeskema 1 &amp; 2'!E28&gt;0,C15*G15*Soltimer!E29," ")</f>
        <v xml:space="preserve"> </v>
      </c>
      <c r="L15" s="56" t="str">
        <f>IF('Hjælpeskema 1 &amp; 2'!E28&gt;0,C15*G15*Soltimer!F29," ")</f>
        <v xml:space="preserve"> </v>
      </c>
      <c r="M15" s="56" t="str">
        <f>IF('Hjælpeskema 1 &amp; 2'!E28&gt;0,C15*G15*Soltimer!G29," ")</f>
        <v xml:space="preserve"> </v>
      </c>
      <c r="N15" s="56" t="str">
        <f>IF('Hjælpeskema 1 &amp; 2'!E28&gt;0,C15*G15*Soltimer!H29," ")</f>
        <v xml:space="preserve"> </v>
      </c>
      <c r="O15" s="56" t="str">
        <f>IF('Hjælpeskema 1 &amp; 2'!E28&gt;0,C15*G15*Soltimer!I29," ")</f>
        <v xml:space="preserve"> </v>
      </c>
      <c r="P15" s="85" t="str">
        <f>IF('Hjælpeskema 1 &amp; 2'!E29&gt;0,C15*G15*Soltimer!J29," ")</f>
        <v xml:space="preserve"> </v>
      </c>
      <c r="Q15" s="37">
        <f t="shared" si="1"/>
        <v>0</v>
      </c>
    </row>
    <row r="16" spans="1:17" x14ac:dyDescent="0.2">
      <c r="A16" s="61">
        <f>Soltimer!K30</f>
        <v>0</v>
      </c>
      <c r="B16" s="102">
        <v>7</v>
      </c>
      <c r="C16" s="58" t="str">
        <f>'Hjælpeskema 1 &amp; 2'!I29</f>
        <v xml:space="preserve"> </v>
      </c>
      <c r="D16" s="234"/>
      <c r="E16" s="234"/>
      <c r="F16" s="235"/>
      <c r="G16" s="49">
        <f t="shared" si="0"/>
        <v>0</v>
      </c>
      <c r="H16" s="56" t="str">
        <f>IF('Hjælpeskema 1 &amp; 2'!E29&gt;0,C16*G16*Soltimer!B30," ")</f>
        <v xml:space="preserve"> </v>
      </c>
      <c r="I16" s="56" t="str">
        <f>IF('Hjælpeskema 1 &amp; 2'!E29&gt;0,C16*G16*Soltimer!C30," ")</f>
        <v xml:space="preserve"> </v>
      </c>
      <c r="J16" s="56" t="str">
        <f>IF('Hjælpeskema 1 &amp; 2'!E29&gt;0,C16*G16*Soltimer!D30," ")</f>
        <v xml:space="preserve"> </v>
      </c>
      <c r="K16" s="56" t="str">
        <f>IF('Hjælpeskema 1 &amp; 2'!E29&gt;0,C16*G16*Soltimer!E30," ")</f>
        <v xml:space="preserve"> </v>
      </c>
      <c r="L16" s="56" t="str">
        <f>IF('Hjælpeskema 1 &amp; 2'!E29&gt;0,C16*G16*Soltimer!F30," ")</f>
        <v xml:space="preserve"> </v>
      </c>
      <c r="M16" s="56" t="str">
        <f>IF('Hjælpeskema 1 &amp; 2'!E29&gt;0,C16*G16*Soltimer!G30," ")</f>
        <v xml:space="preserve"> </v>
      </c>
      <c r="N16" s="56" t="str">
        <f>IF('Hjælpeskema 1 &amp; 2'!E29&gt;0,C16*G16*Soltimer!H30," ")</f>
        <v xml:space="preserve"> </v>
      </c>
      <c r="O16" s="56" t="str">
        <f>IF('Hjælpeskema 1 &amp; 2'!E29&gt;0,C16*G16*Soltimer!I30," ")</f>
        <v xml:space="preserve"> </v>
      </c>
      <c r="P16" s="85" t="str">
        <f>IF('Hjælpeskema 1 &amp; 2'!E30&gt;0,C16*G16*Soltimer!J30," ")</f>
        <v xml:space="preserve"> </v>
      </c>
      <c r="Q16" s="37">
        <f t="shared" si="1"/>
        <v>0</v>
      </c>
    </row>
    <row r="17" spans="1:18" x14ac:dyDescent="0.2">
      <c r="A17" s="61">
        <f>Soltimer!K31</f>
        <v>0</v>
      </c>
      <c r="B17" s="102">
        <v>8</v>
      </c>
      <c r="C17" s="58" t="str">
        <f>'Hjælpeskema 1 &amp; 2'!I30</f>
        <v xml:space="preserve"> </v>
      </c>
      <c r="D17" s="234"/>
      <c r="E17" s="234"/>
      <c r="F17" s="235"/>
      <c r="G17" s="49">
        <f t="shared" si="0"/>
        <v>0</v>
      </c>
      <c r="H17" s="56" t="str">
        <f>IF('Hjælpeskema 1 &amp; 2'!E30&gt;0,C17*G17*Soltimer!B31," ")</f>
        <v xml:space="preserve"> </v>
      </c>
      <c r="I17" s="56" t="str">
        <f>IF('Hjælpeskema 1 &amp; 2'!E30&gt;0,C17*G17*Soltimer!C31," ")</f>
        <v xml:space="preserve"> </v>
      </c>
      <c r="J17" s="56" t="str">
        <f>IF('Hjælpeskema 1 &amp; 2'!E30&gt;0,C17*G17*Soltimer!D31," ")</f>
        <v xml:space="preserve"> </v>
      </c>
      <c r="K17" s="56" t="str">
        <f>IF('Hjælpeskema 1 &amp; 2'!E30&gt;0,C17*G17*Soltimer!E31," ")</f>
        <v xml:space="preserve"> </v>
      </c>
      <c r="L17" s="56" t="str">
        <f>IF('Hjælpeskema 1 &amp; 2'!E30&gt;0,C17*G17*Soltimer!F31," ")</f>
        <v xml:space="preserve"> </v>
      </c>
      <c r="M17" s="56" t="str">
        <f>IF('Hjælpeskema 1 &amp; 2'!E30&gt;0,C17*G17*Soltimer!G31," ")</f>
        <v xml:space="preserve"> </v>
      </c>
      <c r="N17" s="56" t="str">
        <f>IF('Hjælpeskema 1 &amp; 2'!E30&gt;0,C17*G17*Soltimer!H31," ")</f>
        <v xml:space="preserve"> </v>
      </c>
      <c r="O17" s="56" t="str">
        <f>IF('Hjælpeskema 1 &amp; 2'!E30&gt;0,C17*G17*Soltimer!I31," ")</f>
        <v xml:space="preserve"> </v>
      </c>
      <c r="P17" s="85" t="str">
        <f>IF('Hjælpeskema 1 &amp; 2'!E31&gt;0,C17*G17*Soltimer!J31," ")</f>
        <v xml:space="preserve"> </v>
      </c>
      <c r="Q17" s="37">
        <f t="shared" si="1"/>
        <v>0</v>
      </c>
    </row>
    <row r="18" spans="1:18" x14ac:dyDescent="0.2">
      <c r="A18" s="61">
        <f>Soltimer!K32</f>
        <v>0</v>
      </c>
      <c r="B18" s="102">
        <v>9</v>
      </c>
      <c r="C18" s="58" t="str">
        <f>'Hjælpeskema 1 &amp; 2'!I31</f>
        <v xml:space="preserve"> </v>
      </c>
      <c r="D18" s="234"/>
      <c r="E18" s="234"/>
      <c r="F18" s="235"/>
      <c r="G18" s="49">
        <f t="shared" si="0"/>
        <v>0</v>
      </c>
      <c r="H18" s="56" t="str">
        <f>IF('Hjælpeskema 1 &amp; 2'!E31&gt;0,C18*G18*Soltimer!B32," ")</f>
        <v xml:space="preserve"> </v>
      </c>
      <c r="I18" s="56" t="str">
        <f>IF('Hjælpeskema 1 &amp; 2'!E31&gt;0,C18*G18*Soltimer!C32," ")</f>
        <v xml:space="preserve"> </v>
      </c>
      <c r="J18" s="56" t="str">
        <f>IF('Hjælpeskema 1 &amp; 2'!E31&gt;0,C18*G18*Soltimer!D32," ")</f>
        <v xml:space="preserve"> </v>
      </c>
      <c r="K18" s="56" t="str">
        <f>IF('Hjælpeskema 1 &amp; 2'!E31&gt;0,C18*G18*Soltimer!E32," ")</f>
        <v xml:space="preserve"> </v>
      </c>
      <c r="L18" s="56" t="str">
        <f>IF('Hjælpeskema 1 &amp; 2'!E31&gt;0,C18*G18*Soltimer!F32," ")</f>
        <v xml:space="preserve"> </v>
      </c>
      <c r="M18" s="56" t="str">
        <f>IF('Hjælpeskema 1 &amp; 2'!E31&gt;0,C18*G18*Soltimer!G32," ")</f>
        <v xml:space="preserve"> </v>
      </c>
      <c r="N18" s="56" t="str">
        <f>IF('Hjælpeskema 1 &amp; 2'!E31&gt;0,C18*G18*Soltimer!H32," ")</f>
        <v xml:space="preserve"> </v>
      </c>
      <c r="O18" s="56" t="str">
        <f>IF('Hjælpeskema 1 &amp; 2'!E31&gt;0,C18*G18*Soltimer!I32," ")</f>
        <v xml:space="preserve"> </v>
      </c>
      <c r="P18" s="85" t="str">
        <f>IF('Hjælpeskema 1 &amp; 2'!E32&gt;0,C18*G18*Soltimer!J32," ")</f>
        <v xml:space="preserve"> </v>
      </c>
      <c r="Q18" s="37">
        <f t="shared" si="1"/>
        <v>0</v>
      </c>
    </row>
    <row r="19" spans="1:18" x14ac:dyDescent="0.2">
      <c r="A19" s="61">
        <f>Soltimer!K33</f>
        <v>0</v>
      </c>
      <c r="B19" s="102">
        <v>10</v>
      </c>
      <c r="C19" s="58" t="str">
        <f>'Hjælpeskema 1 &amp; 2'!I32</f>
        <v xml:space="preserve"> </v>
      </c>
      <c r="D19" s="234"/>
      <c r="E19" s="234"/>
      <c r="F19" s="235"/>
      <c r="G19" s="49">
        <f t="shared" si="0"/>
        <v>0</v>
      </c>
      <c r="H19" s="56" t="str">
        <f>IF('Hjælpeskema 1 &amp; 2'!E32&gt;0,C19*G19*Soltimer!B33," ")</f>
        <v xml:space="preserve"> </v>
      </c>
      <c r="I19" s="56" t="str">
        <f>IF('Hjælpeskema 1 &amp; 2'!E32&gt;0,C19*G19*Soltimer!C33," ")</f>
        <v xml:space="preserve"> </v>
      </c>
      <c r="J19" s="56" t="str">
        <f>IF('Hjælpeskema 1 &amp; 2'!E32&gt;0,C19*G19*Soltimer!D33," ")</f>
        <v xml:space="preserve"> </v>
      </c>
      <c r="K19" s="56" t="str">
        <f>IF('Hjælpeskema 1 &amp; 2'!E32&gt;0,C19*G19*Soltimer!E33," ")</f>
        <v xml:space="preserve"> </v>
      </c>
      <c r="L19" s="56" t="str">
        <f>IF('Hjælpeskema 1 &amp; 2'!E32&gt;0,C19*G19*Soltimer!F33," ")</f>
        <v xml:space="preserve"> </v>
      </c>
      <c r="M19" s="56" t="str">
        <f>IF('Hjælpeskema 1 &amp; 2'!E32&gt;0,C19*G19*Soltimer!G33," ")</f>
        <v xml:space="preserve"> </v>
      </c>
      <c r="N19" s="56" t="str">
        <f>IF('Hjælpeskema 1 &amp; 2'!E32&gt;0,C19*G19*Soltimer!H33," ")</f>
        <v xml:space="preserve"> </v>
      </c>
      <c r="O19" s="56" t="str">
        <f>IF('Hjælpeskema 1 &amp; 2'!E32&gt;0,C19*G19*Soltimer!I33," ")</f>
        <v xml:space="preserve"> </v>
      </c>
      <c r="P19" s="85" t="str">
        <f>IF('Hjælpeskema 1 &amp; 2'!E33&gt;0,C19*G19*Soltimer!J33," ")</f>
        <v xml:space="preserve"> </v>
      </c>
      <c r="Q19" s="37">
        <f t="shared" si="1"/>
        <v>0</v>
      </c>
    </row>
    <row r="20" spans="1:18" x14ac:dyDescent="0.2">
      <c r="A20" s="61">
        <f>Soltimer!K34</f>
        <v>0</v>
      </c>
      <c r="B20" s="102">
        <v>11</v>
      </c>
      <c r="C20" s="58" t="str">
        <f>'Hjælpeskema 1 &amp; 2'!I33</f>
        <v xml:space="preserve"> </v>
      </c>
      <c r="D20" s="234"/>
      <c r="E20" s="234"/>
      <c r="F20" s="235"/>
      <c r="G20" s="49">
        <f t="shared" si="0"/>
        <v>0</v>
      </c>
      <c r="H20" s="56" t="str">
        <f>IF('Hjælpeskema 1 &amp; 2'!E33&gt;0,C20*G20*Soltimer!B34," ")</f>
        <v xml:space="preserve"> </v>
      </c>
      <c r="I20" s="56" t="str">
        <f>IF('Hjælpeskema 1 &amp; 2'!E33&gt;0,C20*G20*Soltimer!C34," ")</f>
        <v xml:space="preserve"> </v>
      </c>
      <c r="J20" s="56" t="str">
        <f>IF('Hjælpeskema 1 &amp; 2'!E33&gt;0,C20*G20*Soltimer!D34," ")</f>
        <v xml:space="preserve"> </v>
      </c>
      <c r="K20" s="56" t="str">
        <f>IF('Hjælpeskema 1 &amp; 2'!E33&gt;0,C20*G20*Soltimer!E34," ")</f>
        <v xml:space="preserve"> </v>
      </c>
      <c r="L20" s="56" t="str">
        <f>IF('Hjælpeskema 1 &amp; 2'!E33&gt;0,C20*G20*Soltimer!F34," ")</f>
        <v xml:space="preserve"> </v>
      </c>
      <c r="M20" s="56" t="str">
        <f>IF('Hjælpeskema 1 &amp; 2'!E33&gt;0,C20*G20*Soltimer!G34," ")</f>
        <v xml:space="preserve"> </v>
      </c>
      <c r="N20" s="56" t="str">
        <f>IF('Hjælpeskema 1 &amp; 2'!E33&gt;0,C20*G20*Soltimer!H34," ")</f>
        <v xml:space="preserve"> </v>
      </c>
      <c r="O20" s="56" t="str">
        <f>IF('Hjælpeskema 1 &amp; 2'!E33&gt;0,C20*G20*Soltimer!I34," ")</f>
        <v xml:space="preserve"> </v>
      </c>
      <c r="P20" s="85" t="str">
        <f>IF('Hjælpeskema 1 &amp; 2'!E34&gt;0,C20*G20*Soltimer!J34," ")</f>
        <v xml:space="preserve"> </v>
      </c>
      <c r="Q20" s="37">
        <f t="shared" si="1"/>
        <v>0</v>
      </c>
    </row>
    <row r="21" spans="1:18" x14ac:dyDescent="0.2">
      <c r="A21" s="61">
        <f>Soltimer!K35</f>
        <v>0</v>
      </c>
      <c r="B21" s="102">
        <v>12</v>
      </c>
      <c r="C21" s="58" t="str">
        <f>'Hjælpeskema 1 &amp; 2'!I34</f>
        <v xml:space="preserve"> </v>
      </c>
      <c r="D21" s="234"/>
      <c r="E21" s="234"/>
      <c r="F21" s="235"/>
      <c r="G21" s="49">
        <f t="shared" si="0"/>
        <v>0</v>
      </c>
      <c r="H21" s="56" t="str">
        <f>IF('Hjælpeskema 1 &amp; 2'!E34&gt;0,C21*G21*Soltimer!B35," ")</f>
        <v xml:space="preserve"> </v>
      </c>
      <c r="I21" s="56" t="str">
        <f>IF('Hjælpeskema 1 &amp; 2'!E34&gt;0,C21*G21*Soltimer!C35," ")</f>
        <v xml:space="preserve"> </v>
      </c>
      <c r="J21" s="56" t="str">
        <f>IF('Hjælpeskema 1 &amp; 2'!E34&gt;0,C21*G21*Soltimer!D35," ")</f>
        <v xml:space="preserve"> </v>
      </c>
      <c r="K21" s="56" t="str">
        <f>IF('Hjælpeskema 1 &amp; 2'!E34&gt;0,C21*G21*Soltimer!E35," ")</f>
        <v xml:space="preserve"> </v>
      </c>
      <c r="L21" s="56" t="str">
        <f>IF('Hjælpeskema 1 &amp; 2'!E34&gt;0,C21*G21*Soltimer!F35," ")</f>
        <v xml:space="preserve"> </v>
      </c>
      <c r="M21" s="56" t="str">
        <f>IF('Hjælpeskema 1 &amp; 2'!E34&gt;0,C21*G21*Soltimer!G35," ")</f>
        <v xml:space="preserve"> </v>
      </c>
      <c r="N21" s="56" t="str">
        <f>IF('Hjælpeskema 1 &amp; 2'!E34&gt;0,C21*G21*Soltimer!H35," ")</f>
        <v xml:space="preserve"> </v>
      </c>
      <c r="O21" s="56" t="str">
        <f>IF('Hjælpeskema 1 &amp; 2'!E34&gt;0,C21*G21*Soltimer!I35," ")</f>
        <v xml:space="preserve"> </v>
      </c>
      <c r="P21" s="85" t="str">
        <f>IF('Hjælpeskema 1 &amp; 2'!E35&gt;0,C21*G21*Soltimer!J35," ")</f>
        <v xml:space="preserve"> </v>
      </c>
      <c r="Q21" s="37">
        <f t="shared" si="1"/>
        <v>0</v>
      </c>
    </row>
    <row r="22" spans="1:18" x14ac:dyDescent="0.2">
      <c r="A22" s="61">
        <f>Soltimer!K36</f>
        <v>0</v>
      </c>
      <c r="B22" s="102">
        <v>13</v>
      </c>
      <c r="C22" s="58" t="str">
        <f>'Hjælpeskema 1 &amp; 2'!I35</f>
        <v xml:space="preserve"> </v>
      </c>
      <c r="D22" s="234"/>
      <c r="E22" s="234"/>
      <c r="F22" s="235"/>
      <c r="G22" s="49">
        <f t="shared" si="0"/>
        <v>0</v>
      </c>
      <c r="H22" s="56" t="str">
        <f>IF('Hjælpeskema 1 &amp; 2'!E35&gt;0,C22*G22*Soltimer!B36," ")</f>
        <v xml:space="preserve"> </v>
      </c>
      <c r="I22" s="56" t="str">
        <f>IF('Hjælpeskema 1 &amp; 2'!E35&gt;0,C22*G22*Soltimer!C36," ")</f>
        <v xml:space="preserve"> </v>
      </c>
      <c r="J22" s="56" t="str">
        <f>IF('Hjælpeskema 1 &amp; 2'!E35&gt;0,C22*G22*Soltimer!D36," ")</f>
        <v xml:space="preserve"> </v>
      </c>
      <c r="K22" s="56" t="str">
        <f>IF('Hjælpeskema 1 &amp; 2'!E35&gt;0,C22*G22*Soltimer!E36," ")</f>
        <v xml:space="preserve"> </v>
      </c>
      <c r="L22" s="56" t="str">
        <f>IF('Hjælpeskema 1 &amp; 2'!E35&gt;0,C22*G22*Soltimer!F36," ")</f>
        <v xml:space="preserve"> </v>
      </c>
      <c r="M22" s="56" t="str">
        <f>IF('Hjælpeskema 1 &amp; 2'!E35&gt;0,C22*G22*Soltimer!G36," ")</f>
        <v xml:space="preserve"> </v>
      </c>
      <c r="N22" s="56" t="str">
        <f>IF('Hjælpeskema 1 &amp; 2'!E35&gt;0,C22*G22*Soltimer!H36," ")</f>
        <v xml:space="preserve"> </v>
      </c>
      <c r="O22" s="56" t="str">
        <f>IF('Hjælpeskema 1 &amp; 2'!E35&gt;0,C22*G22*Soltimer!I36," ")</f>
        <v xml:space="preserve"> </v>
      </c>
      <c r="P22" s="85" t="str">
        <f>IF('Hjælpeskema 1 &amp; 2'!E36&gt;0,C22*G22*Soltimer!J36," ")</f>
        <v xml:space="preserve"> </v>
      </c>
      <c r="Q22" s="37">
        <f t="shared" si="1"/>
        <v>0</v>
      </c>
    </row>
    <row r="23" spans="1:18" x14ac:dyDescent="0.2">
      <c r="A23" s="61">
        <f>Soltimer!K37</f>
        <v>0</v>
      </c>
      <c r="B23" s="102">
        <v>14</v>
      </c>
      <c r="C23" s="58" t="str">
        <f>'Hjælpeskema 1 &amp; 2'!I36</f>
        <v xml:space="preserve"> </v>
      </c>
      <c r="D23" s="234"/>
      <c r="E23" s="234"/>
      <c r="F23" s="235"/>
      <c r="G23" s="49">
        <f t="shared" si="0"/>
        <v>0</v>
      </c>
      <c r="H23" s="56" t="str">
        <f>IF('Hjælpeskema 1 &amp; 2'!E36&gt;0,C23*G23*Soltimer!B37," ")</f>
        <v xml:space="preserve"> </v>
      </c>
      <c r="I23" s="56" t="str">
        <f>IF('Hjælpeskema 1 &amp; 2'!E36&gt;0,C23*G23*Soltimer!C37," ")</f>
        <v xml:space="preserve"> </v>
      </c>
      <c r="J23" s="56" t="str">
        <f>IF('Hjælpeskema 1 &amp; 2'!E36&gt;0,C23*G23*Soltimer!D37," ")</f>
        <v xml:space="preserve"> </v>
      </c>
      <c r="K23" s="56" t="str">
        <f>IF('Hjælpeskema 1 &amp; 2'!E36&gt;0,C23*G23*Soltimer!E37," ")</f>
        <v xml:space="preserve"> </v>
      </c>
      <c r="L23" s="56" t="str">
        <f>IF('Hjælpeskema 1 &amp; 2'!E36&gt;0,C23*G23*Soltimer!F37," ")</f>
        <v xml:space="preserve"> </v>
      </c>
      <c r="M23" s="56" t="str">
        <f>IF('Hjælpeskema 1 &amp; 2'!E36&gt;0,C23*G23*Soltimer!G37," ")</f>
        <v xml:space="preserve"> </v>
      </c>
      <c r="N23" s="56" t="str">
        <f>IF('Hjælpeskema 1 &amp; 2'!E36&gt;0,C23*G23*Soltimer!H37," ")</f>
        <v xml:space="preserve"> </v>
      </c>
      <c r="O23" s="56" t="str">
        <f>IF('Hjælpeskema 1 &amp; 2'!E36&gt;0,C23*G23*Soltimer!I37," ")</f>
        <v xml:space="preserve"> </v>
      </c>
      <c r="P23" s="85" t="str">
        <f>IF('Hjælpeskema 1 &amp; 2'!E37&gt;0,C23*G23*Soltimer!J37," ")</f>
        <v xml:space="preserve"> </v>
      </c>
      <c r="Q23" s="95">
        <f t="shared" si="1"/>
        <v>0</v>
      </c>
      <c r="R23" s="46"/>
    </row>
    <row r="24" spans="1:18" x14ac:dyDescent="0.2">
      <c r="A24" s="61">
        <f>Soltimer!K38</f>
        <v>0</v>
      </c>
      <c r="B24" s="103">
        <v>15</v>
      </c>
      <c r="C24" s="58" t="str">
        <f>'Hjælpeskema 1 &amp; 2'!I37</f>
        <v xml:space="preserve"> </v>
      </c>
      <c r="D24" s="63"/>
      <c r="E24" s="53"/>
      <c r="F24" s="64"/>
      <c r="G24" s="49">
        <f t="shared" si="0"/>
        <v>0</v>
      </c>
      <c r="H24" s="56" t="str">
        <f>IF('Hjælpeskema 1 &amp; 2'!E37&gt;0,C24*G24*Soltimer!B38," ")</f>
        <v xml:space="preserve"> </v>
      </c>
      <c r="I24" s="56" t="str">
        <f>IF('Hjælpeskema 1 &amp; 2'!E37&gt;0,C24*G24*Soltimer!C38," ")</f>
        <v xml:space="preserve"> </v>
      </c>
      <c r="J24" s="56" t="str">
        <f>IF('Hjælpeskema 1 &amp; 2'!E37&gt;0,C24*G24*Soltimer!D38," ")</f>
        <v xml:space="preserve"> </v>
      </c>
      <c r="K24" s="56" t="str">
        <f>IF('Hjælpeskema 1 &amp; 2'!E37&gt;0,C24*G24*Soltimer!E38," ")</f>
        <v xml:space="preserve"> </v>
      </c>
      <c r="L24" s="56" t="str">
        <f>IF('Hjælpeskema 1 &amp; 2'!E37&gt;0,C24*G24*Soltimer!F38," ")</f>
        <v xml:space="preserve"> </v>
      </c>
      <c r="M24" s="56" t="str">
        <f>IF('Hjælpeskema 1 &amp; 2'!E37&gt;0,C24*G24*Soltimer!G38," ")</f>
        <v xml:space="preserve"> </v>
      </c>
      <c r="N24" s="56" t="str">
        <f>IF('Hjælpeskema 1 &amp; 2'!E37&gt;0,C24*G24*Soltimer!H38," ")</f>
        <v xml:space="preserve"> </v>
      </c>
      <c r="O24" s="56" t="str">
        <f>IF('Hjælpeskema 1 &amp; 2'!E37&gt;0,C24*G24*Soltimer!I38," ")</f>
        <v xml:space="preserve"> </v>
      </c>
      <c r="P24" s="85" t="str">
        <f>IF('Hjælpeskema 1 &amp; 2'!E38&gt;0,C24*G24*Soltimer!J38," ")</f>
        <v xml:space="preserve"> </v>
      </c>
      <c r="Q24" s="37">
        <f t="shared" si="1"/>
        <v>0</v>
      </c>
    </row>
    <row r="25" spans="1:18" ht="13.5" thickBot="1" x14ac:dyDescent="0.25">
      <c r="A25" s="61">
        <f>Soltimer!K39</f>
        <v>0</v>
      </c>
      <c r="B25" s="103">
        <v>16</v>
      </c>
      <c r="C25" s="58" t="str">
        <f>'Hjælpeskema 1 &amp; 2'!I38</f>
        <v xml:space="preserve"> </v>
      </c>
      <c r="D25" s="63"/>
      <c r="E25" s="53"/>
      <c r="F25" s="64"/>
      <c r="G25" s="49">
        <f t="shared" si="0"/>
        <v>0</v>
      </c>
      <c r="H25" s="56" t="str">
        <f>IF('Hjælpeskema 1 &amp; 2'!E38&gt;0,C25*G25*Soltimer!B39," ")</f>
        <v xml:space="preserve"> </v>
      </c>
      <c r="I25" s="56" t="str">
        <f>IF('Hjælpeskema 1 &amp; 2'!E38&gt;0,C25*G25*Soltimer!C39," ")</f>
        <v xml:space="preserve"> </v>
      </c>
      <c r="J25" s="56" t="str">
        <f>IF('Hjælpeskema 1 &amp; 2'!E38&gt;0,C25*G25*Soltimer!D39," ")</f>
        <v xml:space="preserve"> </v>
      </c>
      <c r="K25" s="56" t="str">
        <f>IF('Hjælpeskema 1 &amp; 2'!E38&gt;0,C25*G25*Soltimer!E39," ")</f>
        <v xml:space="preserve"> </v>
      </c>
      <c r="L25" s="56" t="str">
        <f>IF('Hjælpeskema 1 &amp; 2'!E38&gt;0,C25*G25*Soltimer!F39," ")</f>
        <v xml:space="preserve"> </v>
      </c>
      <c r="M25" s="56" t="str">
        <f>IF('Hjælpeskema 1 &amp; 2'!E38&gt;0,C25*G25*Soltimer!G39," ")</f>
        <v xml:space="preserve"> </v>
      </c>
      <c r="N25" s="56" t="str">
        <f>IF('Hjælpeskema 1 &amp; 2'!E38&gt;0,C25*G25*Soltimer!H39," ")</f>
        <v xml:space="preserve"> </v>
      </c>
      <c r="O25" s="56" t="str">
        <f>IF('Hjælpeskema 1 &amp; 2'!E38&gt;0,C25*G25*Soltimer!I39," ")</f>
        <v xml:space="preserve"> </v>
      </c>
      <c r="P25" s="85" t="str">
        <f>IF('Hjælpeskema 1 &amp; 2'!E39&gt;0,C25*G25*Soltimer!J39," ")</f>
        <v xml:space="preserve"> </v>
      </c>
      <c r="Q25" s="173">
        <f t="shared" si="1"/>
        <v>0</v>
      </c>
    </row>
    <row r="26" spans="1:18" ht="13.5" thickBot="1" x14ac:dyDescent="0.25">
      <c r="A26" s="115"/>
      <c r="B26" s="116"/>
      <c r="C26" s="117"/>
      <c r="D26" s="118"/>
      <c r="E26" s="112"/>
      <c r="F26" s="116"/>
      <c r="G26" s="50"/>
      <c r="H26" s="39">
        <f t="shared" ref="H26:P26" si="2">SUM(H10:H23)</f>
        <v>0</v>
      </c>
      <c r="I26" s="39">
        <f t="shared" si="2"/>
        <v>0</v>
      </c>
      <c r="J26" s="39">
        <f t="shared" si="2"/>
        <v>0</v>
      </c>
      <c r="K26" s="39">
        <f t="shared" si="2"/>
        <v>0</v>
      </c>
      <c r="L26" s="39">
        <f t="shared" si="2"/>
        <v>0</v>
      </c>
      <c r="M26" s="39">
        <f t="shared" si="2"/>
        <v>0</v>
      </c>
      <c r="N26" s="39">
        <f t="shared" si="2"/>
        <v>0</v>
      </c>
      <c r="O26" s="39">
        <f t="shared" si="2"/>
        <v>0</v>
      </c>
      <c r="P26" s="38">
        <f t="shared" si="2"/>
        <v>0</v>
      </c>
      <c r="Q26" s="171"/>
      <c r="R26" s="172">
        <f>SUM(H26:Q26)</f>
        <v>0</v>
      </c>
    </row>
    <row r="27" spans="1:18" ht="13.5" thickBot="1" x14ac:dyDescent="0.25">
      <c r="P27" s="172">
        <f>SUM(H26:P26)</f>
        <v>0</v>
      </c>
    </row>
  </sheetData>
  <mergeCells count="1">
    <mergeCell ref="B6:D6"/>
  </mergeCells>
  <phoneticPr fontId="0" type="noConversion"/>
  <pageMargins left="0.79" right="0.79" top="0.98" bottom="0.98" header="0" footer="0"/>
  <pageSetup paperSize="9" orientation="landscape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topLeftCell="A7" workbookViewId="0">
      <selection activeCell="H13" sqref="H13"/>
    </sheetView>
  </sheetViews>
  <sheetFormatPr defaultRowHeight="12.75" x14ac:dyDescent="0.2"/>
  <cols>
    <col min="1" max="1" width="32.85546875" style="253" customWidth="1"/>
    <col min="2" max="2" width="2.85546875" style="253" customWidth="1"/>
    <col min="3" max="4" width="9.140625" style="253"/>
    <col min="5" max="5" width="1" style="253" customWidth="1"/>
    <col min="6" max="6" width="3.42578125" style="253" customWidth="1"/>
    <col min="7" max="7" width="20.85546875" style="253" customWidth="1"/>
    <col min="8" max="16384" width="9.140625" style="253"/>
  </cols>
  <sheetData>
    <row r="1" spans="1:12" x14ac:dyDescent="0.2">
      <c r="A1" s="252"/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</row>
    <row r="2" spans="1:12" x14ac:dyDescent="0.2">
      <c r="A2" s="252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</row>
    <row r="3" spans="1:12" x14ac:dyDescent="0.2">
      <c r="A3" s="347" t="s">
        <v>174</v>
      </c>
      <c r="B3" s="254"/>
      <c r="C3" s="252"/>
      <c r="D3" s="252"/>
      <c r="E3" s="252"/>
      <c r="F3" s="252"/>
      <c r="G3" s="252"/>
      <c r="H3" s="252"/>
      <c r="I3" s="252"/>
      <c r="J3" s="252"/>
      <c r="K3" s="252"/>
      <c r="L3" s="252"/>
    </row>
    <row r="4" spans="1:12" x14ac:dyDescent="0.2">
      <c r="A4" s="252" t="s">
        <v>175</v>
      </c>
      <c r="B4" s="252"/>
      <c r="C4" s="255"/>
      <c r="D4" s="256" t="s">
        <v>176</v>
      </c>
      <c r="E4" s="252"/>
      <c r="F4" s="252"/>
      <c r="G4" s="252"/>
      <c r="H4" s="252"/>
      <c r="I4" s="252"/>
      <c r="J4" s="252"/>
      <c r="K4" s="252"/>
      <c r="L4" s="252"/>
    </row>
    <row r="5" spans="1:12" x14ac:dyDescent="0.2">
      <c r="A5" s="252" t="s">
        <v>177</v>
      </c>
      <c r="B5" s="252" t="s">
        <v>178</v>
      </c>
      <c r="C5" s="257"/>
      <c r="D5" s="256" t="s">
        <v>179</v>
      </c>
      <c r="E5" s="252"/>
      <c r="F5" s="252" t="s">
        <v>178</v>
      </c>
      <c r="G5" s="258" t="s">
        <v>180</v>
      </c>
      <c r="H5" s="259" t="s">
        <v>181</v>
      </c>
      <c r="I5" s="259"/>
      <c r="J5" s="259"/>
      <c r="K5" s="259"/>
      <c r="L5" s="252"/>
    </row>
    <row r="6" spans="1:12" x14ac:dyDescent="0.2">
      <c r="A6" s="252" t="s">
        <v>182</v>
      </c>
      <c r="B6" s="252" t="s">
        <v>178</v>
      </c>
      <c r="C6" s="257"/>
      <c r="D6" s="256" t="s">
        <v>179</v>
      </c>
      <c r="E6" s="252"/>
      <c r="F6" s="252"/>
      <c r="G6" s="252" t="s">
        <v>183</v>
      </c>
      <c r="H6" s="252" t="s">
        <v>184</v>
      </c>
      <c r="I6" s="252"/>
      <c r="J6" s="252"/>
      <c r="K6" s="252"/>
      <c r="L6" s="252"/>
    </row>
    <row r="7" spans="1:12" x14ac:dyDescent="0.2">
      <c r="A7" s="252" t="s">
        <v>185</v>
      </c>
      <c r="B7" s="252"/>
      <c r="C7" s="257"/>
      <c r="D7" s="256" t="s">
        <v>186</v>
      </c>
      <c r="E7" s="252"/>
      <c r="F7" s="252"/>
      <c r="G7" s="252" t="s">
        <v>187</v>
      </c>
      <c r="H7" s="252" t="s">
        <v>188</v>
      </c>
      <c r="I7" s="252"/>
      <c r="J7" s="252"/>
      <c r="K7" s="252"/>
      <c r="L7" s="252"/>
    </row>
    <row r="8" spans="1:12" x14ac:dyDescent="0.2">
      <c r="A8" s="252" t="s">
        <v>189</v>
      </c>
      <c r="B8" s="252"/>
      <c r="C8" s="257"/>
      <c r="D8" s="256" t="s">
        <v>186</v>
      </c>
      <c r="E8" s="252"/>
      <c r="F8" s="252"/>
      <c r="G8" s="252"/>
      <c r="H8" s="252"/>
      <c r="I8" s="252"/>
      <c r="J8" s="252"/>
      <c r="K8" s="252"/>
      <c r="L8" s="252"/>
    </row>
    <row r="9" spans="1:12" x14ac:dyDescent="0.2">
      <c r="A9" s="252" t="s">
        <v>190</v>
      </c>
      <c r="B9" s="252" t="s">
        <v>191</v>
      </c>
      <c r="C9" s="257"/>
      <c r="D9" s="256"/>
      <c r="E9" s="252"/>
      <c r="F9" s="252" t="s">
        <v>191</v>
      </c>
      <c r="G9" s="252" t="s">
        <v>210</v>
      </c>
      <c r="H9" s="252"/>
      <c r="I9" s="252"/>
      <c r="J9" s="252"/>
      <c r="K9" s="252"/>
      <c r="L9" s="252"/>
    </row>
    <row r="10" spans="1:12" x14ac:dyDescent="0.2">
      <c r="A10" s="252" t="s">
        <v>192</v>
      </c>
      <c r="B10" s="252"/>
      <c r="C10" s="260">
        <f>(C4*C5)*C9/100</f>
        <v>0</v>
      </c>
      <c r="D10" s="256" t="s">
        <v>193</v>
      </c>
      <c r="E10" s="252"/>
      <c r="F10" s="252"/>
      <c r="G10" s="261" t="s">
        <v>194</v>
      </c>
      <c r="H10" s="252"/>
      <c r="I10" s="252"/>
      <c r="J10" s="252"/>
      <c r="K10" s="252"/>
      <c r="L10" s="252"/>
    </row>
    <row r="11" spans="1:12" x14ac:dyDescent="0.2">
      <c r="A11" s="252" t="s">
        <v>195</v>
      </c>
      <c r="B11" s="252"/>
      <c r="C11" s="260">
        <f>C4*C6*C9/100</f>
        <v>0</v>
      </c>
      <c r="D11" s="256" t="s">
        <v>193</v>
      </c>
      <c r="E11" s="252"/>
      <c r="F11" s="252"/>
      <c r="G11" s="252"/>
      <c r="H11" s="252"/>
      <c r="I11" s="252"/>
      <c r="J11" s="252"/>
      <c r="K11" s="252"/>
      <c r="L11" s="252"/>
    </row>
    <row r="12" spans="1:12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</row>
    <row r="13" spans="1:12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</row>
    <row r="14" spans="1:12" x14ac:dyDescent="0.2">
      <c r="A14" s="252"/>
      <c r="B14" s="254"/>
      <c r="C14" s="252"/>
      <c r="D14" s="252"/>
      <c r="E14" s="252"/>
      <c r="F14" s="252"/>
      <c r="G14" s="252"/>
      <c r="H14" s="252"/>
      <c r="I14" s="252"/>
      <c r="J14" s="252"/>
      <c r="K14" s="252"/>
      <c r="L14" s="252"/>
    </row>
    <row r="15" spans="1:12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</row>
    <row r="16" spans="1:12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</row>
    <row r="17" spans="1:12" x14ac:dyDescent="0.2">
      <c r="A17" s="347" t="s">
        <v>196</v>
      </c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</row>
    <row r="18" spans="1:12" x14ac:dyDescent="0.2">
      <c r="A18" s="252" t="s">
        <v>197</v>
      </c>
      <c r="B18" s="252"/>
      <c r="C18" s="262">
        <f>('Alternativ energi'!G68+Hovedskema!F18*32+Hovedskema!F19*32)/1000</f>
        <v>0</v>
      </c>
      <c r="D18" s="256" t="s">
        <v>198</v>
      </c>
      <c r="E18" s="252"/>
      <c r="F18" s="252"/>
      <c r="G18" s="252"/>
      <c r="H18" s="252"/>
      <c r="I18" s="252"/>
      <c r="J18" s="252"/>
      <c r="K18" s="252"/>
      <c r="L18" s="252"/>
    </row>
    <row r="19" spans="1:12" x14ac:dyDescent="0.2">
      <c r="A19" s="252" t="s">
        <v>199</v>
      </c>
      <c r="B19" s="252"/>
      <c r="C19" s="263">
        <f>C18*30</f>
        <v>0</v>
      </c>
      <c r="D19" s="256" t="s">
        <v>116</v>
      </c>
      <c r="E19" s="252"/>
      <c r="F19" s="252"/>
      <c r="G19" s="252"/>
      <c r="H19" s="252"/>
      <c r="I19" s="252"/>
      <c r="J19" s="252"/>
      <c r="K19" s="252"/>
      <c r="L19" s="252"/>
    </row>
    <row r="20" spans="1:12" x14ac:dyDescent="0.2">
      <c r="A20" s="252" t="s">
        <v>200</v>
      </c>
      <c r="B20" s="264" t="s">
        <v>178</v>
      </c>
      <c r="C20" s="257"/>
      <c r="D20" s="256" t="s">
        <v>201</v>
      </c>
      <c r="E20" s="252"/>
      <c r="F20" s="264" t="s">
        <v>178</v>
      </c>
      <c r="G20" s="252" t="s">
        <v>202</v>
      </c>
      <c r="H20" s="252"/>
      <c r="I20" s="252"/>
      <c r="J20" s="252"/>
      <c r="K20" s="252"/>
      <c r="L20" s="252"/>
    </row>
    <row r="21" spans="1:12" x14ac:dyDescent="0.2">
      <c r="A21" s="252" t="s">
        <v>203</v>
      </c>
      <c r="B21" s="264" t="s">
        <v>191</v>
      </c>
      <c r="C21" s="260">
        <f>C20*1.25</f>
        <v>0</v>
      </c>
      <c r="D21" s="256" t="s">
        <v>176</v>
      </c>
      <c r="E21" s="252"/>
      <c r="F21" s="264" t="s">
        <v>191</v>
      </c>
      <c r="G21" s="252" t="s">
        <v>204</v>
      </c>
      <c r="H21" s="252"/>
      <c r="I21" s="252"/>
      <c r="J21" s="252"/>
      <c r="K21" s="252"/>
      <c r="L21" s="252"/>
    </row>
    <row r="22" spans="1:12" x14ac:dyDescent="0.2">
      <c r="A22" s="252" t="s">
        <v>205</v>
      </c>
      <c r="B22" s="264"/>
      <c r="C22" s="265"/>
      <c r="D22" s="256"/>
      <c r="E22" s="252"/>
      <c r="F22" s="264"/>
      <c r="G22" s="252"/>
      <c r="H22" s="252"/>
      <c r="I22" s="252"/>
      <c r="J22" s="252"/>
      <c r="K22" s="252"/>
      <c r="L22" s="252"/>
    </row>
    <row r="23" spans="1:12" x14ac:dyDescent="0.2">
      <c r="A23" s="252" t="s">
        <v>192</v>
      </c>
      <c r="B23" s="252"/>
      <c r="C23" s="263" t="e">
        <f>(C20/C19)*Hovedskema!J45/3.6</f>
        <v>#DIV/0!</v>
      </c>
      <c r="D23" s="256" t="s">
        <v>193</v>
      </c>
      <c r="E23" s="266"/>
      <c r="F23" s="252"/>
      <c r="G23" s="252"/>
      <c r="H23" s="252"/>
      <c r="I23" s="252"/>
      <c r="J23" s="252"/>
      <c r="K23" s="252"/>
      <c r="L23" s="252"/>
    </row>
    <row r="24" spans="1:12" x14ac:dyDescent="0.2">
      <c r="A24" s="252" t="s">
        <v>195</v>
      </c>
      <c r="B24" s="252"/>
      <c r="C24" s="263" t="e">
        <f>C23/C22</f>
        <v>#DIV/0!</v>
      </c>
      <c r="D24" s="256" t="s">
        <v>193</v>
      </c>
      <c r="E24" s="252"/>
      <c r="F24" s="252"/>
      <c r="G24" s="257"/>
      <c r="H24" s="267" t="s">
        <v>209</v>
      </c>
      <c r="I24" s="252"/>
      <c r="J24" s="252"/>
      <c r="K24" s="252"/>
      <c r="L24" s="252"/>
    </row>
    <row r="25" spans="1:12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</row>
    <row r="26" spans="1:12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</row>
    <row r="29" spans="1:12" x14ac:dyDescent="0.2">
      <c r="A29" s="268"/>
    </row>
    <row r="30" spans="1:12" x14ac:dyDescent="0.2">
      <c r="C30" s="269"/>
    </row>
  </sheetData>
  <hyperlinks>
    <hyperlink ref="G10" r:id="rId1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Hovedskema</vt:lpstr>
      <vt:lpstr>Hjælpeskema 1 &amp; 2</vt:lpstr>
      <vt:lpstr>Soltimer</vt:lpstr>
      <vt:lpstr>Solindfald</vt:lpstr>
      <vt:lpstr>Alternativ energi</vt:lpstr>
    </vt:vector>
  </TitlesOfParts>
  <Company>BSEA &amp;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Erling Flyvholm</dc:creator>
  <cp:lastModifiedBy>Rasmus Pilgaard Højfeldt</cp:lastModifiedBy>
  <cp:lastPrinted>2008-03-23T21:24:47Z</cp:lastPrinted>
  <dcterms:created xsi:type="dcterms:W3CDTF">2006-08-08T07:19:23Z</dcterms:created>
  <dcterms:modified xsi:type="dcterms:W3CDTF">2017-11-02T12:45:32Z</dcterms:modified>
</cp:coreProperties>
</file>